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filterPrivacy="1" autoCompressPictures="0"/>
  <bookViews>
    <workbookView xWindow="240" yWindow="100" windowWidth="25360" windowHeight="14020" activeTab="1"/>
  </bookViews>
  <sheets>
    <sheet name="CAT" sheetId="4" r:id="rId1"/>
    <sheet name="DSC" sheetId="1" r:id="rId2"/>
  </sheets>
  <definedNames>
    <definedName name="_xlnm.Print_Area" localSheetId="0">CAT!$B$2:$Q$33</definedName>
    <definedName name="_xlnm.Print_Area" localSheetId="1">DSC!$B$2:$R$49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Q32" i="1"/>
  <c r="P32" i="1"/>
  <c r="O32" i="1"/>
  <c r="N32" i="1"/>
  <c r="M31" i="1"/>
  <c r="Q31" i="1"/>
  <c r="P31" i="1"/>
  <c r="O31" i="1"/>
  <c r="N31" i="1"/>
  <c r="M29" i="1"/>
  <c r="Q29" i="1"/>
  <c r="P29" i="1"/>
  <c r="O29" i="1"/>
  <c r="N29" i="1"/>
  <c r="M28" i="1"/>
  <c r="Q28" i="1"/>
  <c r="P28" i="1"/>
  <c r="O28" i="1"/>
  <c r="N28" i="1"/>
  <c r="M27" i="1"/>
  <c r="Q27" i="1"/>
  <c r="P27" i="1"/>
  <c r="O27" i="1"/>
  <c r="N27" i="1"/>
  <c r="M26" i="1"/>
  <c r="Q26" i="1"/>
  <c r="P26" i="1"/>
  <c r="O26" i="1"/>
  <c r="N26" i="1"/>
  <c r="M25" i="1"/>
  <c r="Q25" i="1"/>
  <c r="P25" i="1"/>
  <c r="O25" i="1"/>
  <c r="N25" i="1"/>
  <c r="M24" i="1"/>
  <c r="Q24" i="1"/>
  <c r="P24" i="1"/>
  <c r="O24" i="1"/>
  <c r="N24" i="1"/>
  <c r="M23" i="1"/>
  <c r="Q23" i="1"/>
  <c r="P23" i="1"/>
  <c r="O23" i="1"/>
  <c r="N23" i="1"/>
  <c r="M22" i="1"/>
  <c r="Q22" i="1"/>
  <c r="P22" i="1"/>
  <c r="O22" i="1"/>
  <c r="N22" i="1"/>
  <c r="M20" i="1"/>
  <c r="Q20" i="1"/>
  <c r="P20" i="1"/>
  <c r="O20" i="1"/>
  <c r="N20" i="1"/>
  <c r="I19" i="1"/>
  <c r="J19" i="1"/>
  <c r="M19" i="1"/>
  <c r="Q19" i="1"/>
  <c r="P19" i="1"/>
  <c r="O19" i="1"/>
  <c r="N19" i="1"/>
  <c r="M18" i="1"/>
  <c r="Q18" i="1"/>
  <c r="P18" i="1"/>
  <c r="O18" i="1"/>
  <c r="N18" i="1"/>
  <c r="M17" i="1"/>
  <c r="Q17" i="1"/>
  <c r="P17" i="1"/>
  <c r="O17" i="1"/>
  <c r="N17" i="1"/>
  <c r="M16" i="1"/>
  <c r="Q16" i="1"/>
  <c r="P16" i="1"/>
  <c r="O16" i="1"/>
  <c r="N16" i="1"/>
  <c r="M15" i="1"/>
  <c r="Q15" i="1"/>
  <c r="P15" i="1"/>
  <c r="O15" i="1"/>
  <c r="N15" i="1"/>
  <c r="M14" i="1"/>
  <c r="Q14" i="1"/>
  <c r="P14" i="1"/>
  <c r="O14" i="1"/>
  <c r="N14" i="1"/>
  <c r="M10" i="1"/>
  <c r="Q10" i="1"/>
  <c r="P10" i="1"/>
  <c r="O10" i="1"/>
  <c r="N10" i="1"/>
  <c r="M9" i="1"/>
  <c r="Q9" i="1"/>
  <c r="P9" i="1"/>
  <c r="O9" i="1"/>
  <c r="N9" i="1"/>
  <c r="R29" i="1"/>
  <c r="R28" i="1"/>
  <c r="R27" i="1"/>
  <c r="R26" i="1"/>
  <c r="R25" i="1"/>
  <c r="R24" i="1"/>
  <c r="R23" i="1"/>
  <c r="R22" i="1"/>
  <c r="R20" i="1"/>
  <c r="R15" i="1"/>
  <c r="R14" i="1"/>
  <c r="G32" i="4"/>
  <c r="F32" i="4"/>
  <c r="E32" i="4"/>
  <c r="D32" i="4"/>
  <c r="H30" i="4"/>
  <c r="N30" i="4"/>
  <c r="H29" i="4"/>
  <c r="O29" i="4"/>
  <c r="P29" i="4"/>
  <c r="H28" i="4"/>
  <c r="O28" i="4"/>
  <c r="N28" i="4"/>
  <c r="H27" i="4"/>
  <c r="O27" i="4"/>
  <c r="N27" i="4"/>
  <c r="P27" i="4"/>
  <c r="H26" i="4"/>
  <c r="N26" i="4"/>
  <c r="H25" i="4"/>
  <c r="P25" i="4"/>
  <c r="H24" i="4"/>
  <c r="N24" i="4"/>
  <c r="H23" i="4"/>
  <c r="O23" i="4"/>
  <c r="N23" i="4"/>
  <c r="M23" i="4"/>
  <c r="P23" i="4"/>
  <c r="Q23" i="4"/>
  <c r="H22" i="4"/>
  <c r="N22" i="4"/>
  <c r="H21" i="4"/>
  <c r="O21" i="4"/>
  <c r="P21" i="4"/>
  <c r="H20" i="4"/>
  <c r="N20" i="4"/>
  <c r="H19" i="4"/>
  <c r="P19" i="4"/>
  <c r="H18" i="4"/>
  <c r="N18" i="4"/>
  <c r="H17" i="4"/>
  <c r="O17" i="4"/>
  <c r="N17" i="4"/>
  <c r="P17" i="4"/>
  <c r="H16" i="4"/>
  <c r="N16" i="4"/>
  <c r="H15" i="4"/>
  <c r="O15" i="4"/>
  <c r="P15" i="4"/>
  <c r="H14" i="4"/>
  <c r="O14" i="4"/>
  <c r="N14" i="4"/>
  <c r="H13" i="4"/>
  <c r="O13" i="4"/>
  <c r="N13" i="4"/>
  <c r="M13" i="4"/>
  <c r="P13" i="4"/>
  <c r="Q13" i="4"/>
  <c r="H12" i="4"/>
  <c r="N12" i="4"/>
  <c r="H11" i="4"/>
  <c r="O11" i="4"/>
  <c r="N11" i="4"/>
  <c r="P11" i="4"/>
  <c r="H10" i="4"/>
  <c r="N10" i="4"/>
  <c r="H9" i="4"/>
  <c r="O9" i="4"/>
  <c r="O10" i="4"/>
  <c r="M9" i="4"/>
  <c r="M19" i="4"/>
  <c r="M25" i="4"/>
  <c r="O26" i="4"/>
  <c r="M29" i="4"/>
  <c r="N29" i="4"/>
  <c r="Q29" i="4"/>
  <c r="N9" i="4"/>
  <c r="M15" i="4"/>
  <c r="N19" i="4"/>
  <c r="M21" i="4"/>
  <c r="N21" i="4"/>
  <c r="Q21" i="4"/>
  <c r="O22" i="4"/>
  <c r="N25" i="4"/>
  <c r="M30" i="4"/>
  <c r="M11" i="4"/>
  <c r="Q11" i="4"/>
  <c r="N15" i="4"/>
  <c r="N32" i="4"/>
  <c r="M17" i="4"/>
  <c r="Q17" i="4"/>
  <c r="O18" i="4"/>
  <c r="O19" i="4"/>
  <c r="O25" i="4"/>
  <c r="M27" i="4"/>
  <c r="Q27" i="4"/>
  <c r="M28" i="4"/>
  <c r="O30" i="4"/>
  <c r="P28" i="4"/>
  <c r="Q28" i="4"/>
  <c r="O12" i="4"/>
  <c r="O16" i="4"/>
  <c r="O20" i="4"/>
  <c r="O24" i="4"/>
  <c r="M10" i="4"/>
  <c r="P12" i="4"/>
  <c r="M14" i="4"/>
  <c r="P16" i="4"/>
  <c r="M18" i="4"/>
  <c r="P20" i="4"/>
  <c r="M22" i="4"/>
  <c r="P24" i="4"/>
  <c r="M26" i="4"/>
  <c r="H32" i="4"/>
  <c r="P10" i="4"/>
  <c r="M12" i="4"/>
  <c r="P14" i="4"/>
  <c r="M16" i="4"/>
  <c r="P18" i="4"/>
  <c r="M20" i="4"/>
  <c r="P22" i="4"/>
  <c r="M24" i="4"/>
  <c r="P26" i="4"/>
  <c r="P30" i="4"/>
  <c r="P9" i="4"/>
  <c r="P32" i="4"/>
  <c r="Q30" i="4"/>
  <c r="O32" i="4"/>
  <c r="Q15" i="4"/>
  <c r="Q25" i="4"/>
  <c r="Q20" i="4"/>
  <c r="Q12" i="4"/>
  <c r="Q19" i="4"/>
  <c r="Q22" i="4"/>
  <c r="Q14" i="4"/>
  <c r="Q26" i="4"/>
  <c r="Q18" i="4"/>
  <c r="Q10" i="4"/>
  <c r="M32" i="4"/>
  <c r="Q24" i="4"/>
  <c r="Q16" i="4"/>
  <c r="Q9" i="4"/>
  <c r="L34" i="1"/>
  <c r="K34" i="1"/>
  <c r="J34" i="1"/>
  <c r="I34" i="1"/>
  <c r="Q32" i="4"/>
  <c r="M33" i="4"/>
  <c r="P33" i="4"/>
  <c r="O33" i="4"/>
  <c r="M34" i="1"/>
  <c r="R10" i="1"/>
  <c r="R9" i="1"/>
  <c r="Q33" i="4"/>
  <c r="N33" i="4"/>
  <c r="R18" i="1"/>
  <c r="R31" i="1"/>
  <c r="O34" i="1"/>
  <c r="R16" i="1"/>
  <c r="Q34" i="1"/>
  <c r="R32" i="1"/>
  <c r="R19" i="1"/>
  <c r="P34" i="1"/>
  <c r="N34" i="1"/>
  <c r="R17" i="1"/>
  <c r="R34" i="1"/>
  <c r="R35" i="1"/>
  <c r="N35" i="1"/>
  <c r="Q35" i="1"/>
  <c r="P35" i="1"/>
  <c r="O35" i="1"/>
</calcChain>
</file>

<file path=xl/sharedStrings.xml><?xml version="1.0" encoding="utf-8"?>
<sst xmlns="http://schemas.openxmlformats.org/spreadsheetml/2006/main" count="161" uniqueCount="93">
  <si>
    <t>UNC FGO WORKGROUP (CHARGING) 23RD SEPTEMBER 2016</t>
  </si>
  <si>
    <t>INVESTMENT FUNDING OVERVIEW</t>
  </si>
  <si>
    <t>£'000; 2014/15 Prices</t>
  </si>
  <si>
    <t>CAT Forecast Costs</t>
  </si>
  <si>
    <t>CAT Funding Shares</t>
  </si>
  <si>
    <t>CAT Funding (4 years)</t>
  </si>
  <si>
    <t>4 yrs</t>
  </si>
  <si>
    <t>NTS</t>
  </si>
  <si>
    <t>GDNs</t>
  </si>
  <si>
    <t>iGTs</t>
  </si>
  <si>
    <t>Shippers</t>
  </si>
  <si>
    <t>Total</t>
  </si>
  <si>
    <t>UK Link Programme</t>
  </si>
  <si>
    <t>In Flight</t>
  </si>
  <si>
    <t xml:space="preserve">UK Link Post Day 1 </t>
  </si>
  <si>
    <t>Nexus Evolution</t>
  </si>
  <si>
    <t>Business Debt</t>
  </si>
  <si>
    <t>Gemini Rewrite &amp; Sustaining</t>
  </si>
  <si>
    <t>Gemini Infrastructure</t>
  </si>
  <si>
    <t>Gemini GB Change</t>
  </si>
  <si>
    <t>Market driven</t>
  </si>
  <si>
    <t>Gemini EU Change</t>
  </si>
  <si>
    <t>Change Budget - Pot 3</t>
  </si>
  <si>
    <t>Change Budget - Pot 4</t>
  </si>
  <si>
    <t>Infrastructure Upgrades</t>
  </si>
  <si>
    <t>Infrastructure</t>
  </si>
  <si>
    <t>Business Improvement</t>
  </si>
  <si>
    <t>Business Efficiency</t>
  </si>
  <si>
    <t>CMS Strategy</t>
  </si>
  <si>
    <t>Single portal sign on</t>
  </si>
  <si>
    <t>Shared Infrastructure</t>
  </si>
  <si>
    <t>Telecoms Refresh</t>
  </si>
  <si>
    <t>Smart Metering Evolution - DCC User</t>
  </si>
  <si>
    <t>Smart Metering Evolution - DCC Registration</t>
  </si>
  <si>
    <t>Smart Metering Evolution - DCC Next Day Switching</t>
  </si>
  <si>
    <t>Smart Metering Evolution - Evolution Infrastructure</t>
  </si>
  <si>
    <t>Project Resources  - Gemini (fully costed)</t>
  </si>
  <si>
    <t>Market &amp; Infrastructure</t>
  </si>
  <si>
    <t>Project Resources - Other(fully costed)</t>
  </si>
  <si>
    <t>Change Item</t>
  </si>
  <si>
    <t>Change Type</t>
  </si>
  <si>
    <t>TOTAL</t>
  </si>
  <si>
    <t>TABLE 1: CAT Submission</t>
  </si>
  <si>
    <t>TABLE 2: Draft DSC Charging Methodology</t>
  </si>
  <si>
    <t>Project Nexus</t>
  </si>
  <si>
    <t>Service Area 1</t>
  </si>
  <si>
    <t>Service Area 2</t>
  </si>
  <si>
    <t>Service Area 3</t>
  </si>
  <si>
    <t>Service Area N</t>
  </si>
  <si>
    <t>Less: Service Areas wholly funded by NTS</t>
  </si>
  <si>
    <t>Apportioned General Service Charges</t>
  </si>
  <si>
    <r>
      <t>£x</t>
    </r>
    <r>
      <rPr>
        <vertAlign val="subscript"/>
        <sz val="11"/>
        <color theme="1"/>
        <rFont val="Calibri"/>
        <family val="2"/>
        <scheme val="minor"/>
      </rPr>
      <t>1</t>
    </r>
  </si>
  <si>
    <r>
      <t>£x</t>
    </r>
    <r>
      <rPr>
        <vertAlign val="subscript"/>
        <sz val="11"/>
        <color theme="1"/>
        <rFont val="Calibri"/>
        <family val="2"/>
        <scheme val="minor"/>
      </rPr>
      <t>2</t>
    </r>
  </si>
  <si>
    <r>
      <t>£x</t>
    </r>
    <r>
      <rPr>
        <vertAlign val="subscript"/>
        <sz val="11"/>
        <color theme="1"/>
        <rFont val="Calibri"/>
        <family val="2"/>
        <scheme val="minor"/>
      </rPr>
      <t>3</t>
    </r>
  </si>
  <si>
    <r>
      <t>£x</t>
    </r>
    <r>
      <rPr>
        <vertAlign val="subscript"/>
        <sz val="11"/>
        <color theme="1"/>
        <rFont val="Calibri"/>
        <family val="2"/>
        <scheme val="minor"/>
      </rPr>
      <t>4</t>
    </r>
  </si>
  <si>
    <r>
      <t>£y</t>
    </r>
    <r>
      <rPr>
        <vertAlign val="subscript"/>
        <sz val="11"/>
        <color theme="1"/>
        <rFont val="Calibri"/>
        <family val="2"/>
        <scheme val="minor"/>
      </rPr>
      <t>1</t>
    </r>
  </si>
  <si>
    <r>
      <t>£x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… £x</t>
    </r>
    <r>
      <rPr>
        <vertAlign val="subscript"/>
        <sz val="11"/>
        <color theme="1"/>
        <rFont val="Calibri"/>
        <family val="2"/>
        <scheme val="minor"/>
      </rPr>
      <t>4</t>
    </r>
  </si>
  <si>
    <r>
      <t>Annual Customer Class Service Charge Base (£x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£y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</si>
  <si>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£z</t>
    </r>
    <r>
      <rPr>
        <vertAlign val="subscript"/>
        <sz val="11"/>
        <color theme="1"/>
        <rFont val="Calibri"/>
        <family val="2"/>
        <scheme val="minor"/>
      </rPr>
      <t>1</t>
    </r>
  </si>
  <si>
    <r>
      <t>£z</t>
    </r>
    <r>
      <rPr>
        <vertAlign val="subscript"/>
        <sz val="11"/>
        <color theme="1"/>
        <rFont val="Calibri"/>
        <family val="2"/>
        <scheme val="minor"/>
      </rPr>
      <t>2</t>
    </r>
  </si>
  <si>
    <r>
      <t>£z</t>
    </r>
    <r>
      <rPr>
        <vertAlign val="subscript"/>
        <sz val="11"/>
        <color theme="1"/>
        <rFont val="Calibri"/>
        <family val="2"/>
        <scheme val="minor"/>
      </rPr>
      <t>3</t>
    </r>
  </si>
  <si>
    <r>
      <t>£z</t>
    </r>
    <r>
      <rPr>
        <vertAlign val="subscript"/>
        <sz val="11"/>
        <color theme="1"/>
        <rFont val="Calibri"/>
        <family val="2"/>
        <scheme val="minor"/>
      </rPr>
      <t>4</t>
    </r>
  </si>
  <si>
    <r>
      <t>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… £z</t>
    </r>
    <r>
      <rPr>
        <vertAlign val="subscript"/>
        <sz val="11"/>
        <color theme="1"/>
        <rFont val="Calibri"/>
        <family val="2"/>
        <scheme val="minor"/>
      </rPr>
      <t>4</t>
    </r>
  </si>
  <si>
    <r>
      <t>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…£z</t>
    </r>
    <r>
      <rPr>
        <vertAlign val="subscript"/>
        <sz val="11"/>
        <color theme="1"/>
        <rFont val="Calibri"/>
        <family val="2"/>
        <scheme val="minor"/>
      </rPr>
      <t>4</t>
    </r>
  </si>
  <si>
    <r>
      <t>£z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…£z</t>
    </r>
    <r>
      <rPr>
        <vertAlign val="subscript"/>
        <sz val="11"/>
        <color theme="1"/>
        <rFont val="Calibri"/>
        <family val="2"/>
        <scheme val="minor"/>
      </rPr>
      <t>4</t>
    </r>
  </si>
  <si>
    <r>
      <t>£z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…£z</t>
    </r>
    <r>
      <rPr>
        <vertAlign val="subscript"/>
        <sz val="11"/>
        <color theme="1"/>
        <rFont val="Calibri"/>
        <family val="2"/>
        <scheme val="minor"/>
      </rPr>
      <t>4</t>
    </r>
  </si>
  <si>
    <r>
      <t>£z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/£z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…£z</t>
    </r>
    <r>
      <rPr>
        <vertAlign val="subscript"/>
        <sz val="11"/>
        <color theme="1"/>
        <rFont val="Calibri"/>
        <family val="2"/>
        <scheme val="minor"/>
      </rPr>
      <t>4</t>
    </r>
  </si>
  <si>
    <t>Change Budget - Pot 1</t>
  </si>
  <si>
    <t>Change Budget - Pot 2</t>
  </si>
  <si>
    <t>UK Link Programme to PNID + PIS</t>
  </si>
  <si>
    <t>UK Link Post Day 1 (RAASP, Business Debt) + PIS</t>
  </si>
  <si>
    <t>Change Driver</t>
  </si>
  <si>
    <t>DSC Charging Proposals</t>
  </si>
  <si>
    <t>Smart Metering - DCC User</t>
  </si>
  <si>
    <t>Switching Programme - CRS / NDS</t>
  </si>
  <si>
    <t>Infrastructure and</t>
  </si>
  <si>
    <t>Settlement Evolution</t>
  </si>
  <si>
    <t>Smart Metering System</t>
  </si>
  <si>
    <t>Contact Management</t>
  </si>
  <si>
    <t>Change Resources</t>
  </si>
  <si>
    <t xml:space="preserve">Gemini </t>
  </si>
  <si>
    <t>Other Market and Infrastructure</t>
  </si>
  <si>
    <t>Calculation of Annual Customer Class Infrastructure Charge Base</t>
  </si>
  <si>
    <t>Share of Annual Customer Class Service Charge Base = Annual Customer Class Infrastructure Charge Base</t>
  </si>
  <si>
    <t>CAT Forecasts</t>
  </si>
  <si>
    <t>Indicative Funding (4 years)</t>
  </si>
  <si>
    <t xml:space="preserve">DSC </t>
  </si>
  <si>
    <t>Transition Arrangements</t>
  </si>
  <si>
    <t>Budget &amp; Charging Methodology, Section 8</t>
  </si>
  <si>
    <t>Budget &amp; Charging Methodology, Section 7 (see table below)</t>
  </si>
  <si>
    <t>Budget &amp; Charging Methodology</t>
  </si>
  <si>
    <t>Forecasts will be amended to reflect aggregate costs and phasing agreed through BP17, including application of a margin</t>
  </si>
  <si>
    <t>Line items shown below are aligned to the CAT submission, but may vary in BP17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</si>
</sst>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  <font>
      <sz val="11"/>
      <name val="CG Omega"/>
      <family val="2"/>
    </font>
    <font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8"/>
      <color rgb="FF3E5AA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3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6" fillId="0" borderId="16" xfId="2" applyNumberFormat="1" applyFont="1" applyFill="1" applyBorder="1" applyAlignment="1"/>
    <xf numFmtId="9" fontId="0" fillId="0" borderId="14" xfId="1" applyFont="1" applyBorder="1"/>
    <xf numFmtId="9" fontId="0" fillId="0" borderId="16" xfId="1" applyFont="1" applyBorder="1"/>
    <xf numFmtId="9" fontId="0" fillId="0" borderId="16" xfId="1" applyFont="1" applyFill="1" applyBorder="1"/>
    <xf numFmtId="3" fontId="0" fillId="0" borderId="16" xfId="0" applyNumberFormat="1" applyBorder="1"/>
    <xf numFmtId="3" fontId="0" fillId="0" borderId="15" xfId="0" applyNumberFormat="1" applyBorder="1"/>
    <xf numFmtId="0" fontId="3" fillId="0" borderId="19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7" xfId="0" applyFon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0" xfId="0" applyBorder="1"/>
    <xf numFmtId="3" fontId="0" fillId="0" borderId="0" xfId="0" applyNumberFormat="1" applyBorder="1"/>
    <xf numFmtId="9" fontId="0" fillId="0" borderId="0" xfId="1" applyFont="1" applyBorder="1"/>
    <xf numFmtId="0" fontId="2" fillId="0" borderId="0" xfId="0" applyFont="1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3" fontId="0" fillId="0" borderId="23" xfId="0" applyNumberFormat="1" applyBorder="1"/>
    <xf numFmtId="3" fontId="0" fillId="0" borderId="17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31" xfId="0" applyNumberFormat="1" applyBorder="1"/>
    <xf numFmtId="3" fontId="0" fillId="0" borderId="27" xfId="0" applyNumberFormat="1" applyBorder="1"/>
    <xf numFmtId="3" fontId="0" fillId="0" borderId="29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9" fontId="0" fillId="0" borderId="34" xfId="1" applyFont="1" applyBorder="1"/>
    <xf numFmtId="9" fontId="0" fillId="0" borderId="35" xfId="1" applyFont="1" applyBorder="1"/>
    <xf numFmtId="9" fontId="0" fillId="0" borderId="36" xfId="1" applyFont="1" applyBorder="1"/>
    <xf numFmtId="164" fontId="6" fillId="0" borderId="25" xfId="2" applyNumberFormat="1" applyFont="1" applyFill="1" applyBorder="1" applyAlignment="1"/>
    <xf numFmtId="9" fontId="6" fillId="0" borderId="26" xfId="1" applyNumberFormat="1" applyFont="1" applyFill="1" applyBorder="1" applyAlignment="1"/>
    <xf numFmtId="9" fontId="0" fillId="0" borderId="37" xfId="1" applyFont="1" applyBorder="1"/>
    <xf numFmtId="9" fontId="0" fillId="0" borderId="31" xfId="1" applyFont="1" applyBorder="1"/>
    <xf numFmtId="164" fontId="6" fillId="0" borderId="26" xfId="2" applyNumberFormat="1" applyFont="1" applyFill="1" applyBorder="1" applyAlignment="1"/>
    <xf numFmtId="9" fontId="0" fillId="0" borderId="26" xfId="1" applyFont="1" applyFill="1" applyBorder="1"/>
    <xf numFmtId="9" fontId="0" fillId="0" borderId="27" xfId="1" applyFont="1" applyBorder="1"/>
    <xf numFmtId="9" fontId="0" fillId="0" borderId="25" xfId="1" applyFont="1" applyBorder="1"/>
    <xf numFmtId="9" fontId="0" fillId="0" borderId="26" xfId="1" applyFont="1" applyBorder="1"/>
    <xf numFmtId="9" fontId="0" fillId="0" borderId="29" xfId="1" applyFont="1" applyBorder="1"/>
    <xf numFmtId="9" fontId="0" fillId="0" borderId="32" xfId="1" applyFont="1" applyBorder="1"/>
    <xf numFmtId="9" fontId="0" fillId="0" borderId="30" xfId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9" fontId="0" fillId="0" borderId="11" xfId="0" applyNumberFormat="1" applyBorder="1"/>
    <xf numFmtId="9" fontId="0" fillId="0" borderId="12" xfId="0" applyNumberFormat="1" applyBorder="1"/>
    <xf numFmtId="9" fontId="0" fillId="0" borderId="13" xfId="0" applyNumberFormat="1" applyBorder="1"/>
    <xf numFmtId="0" fontId="2" fillId="2" borderId="1" xfId="0" applyFont="1" applyFill="1" applyBorder="1"/>
    <xf numFmtId="0" fontId="0" fillId="0" borderId="25" xfId="0" applyFill="1" applyBorder="1"/>
    <xf numFmtId="0" fontId="0" fillId="0" borderId="23" xfId="0" applyFill="1" applyBorder="1"/>
    <xf numFmtId="9" fontId="0" fillId="0" borderId="42" xfId="1" applyFont="1" applyBorder="1"/>
    <xf numFmtId="3" fontId="0" fillId="0" borderId="30" xfId="0" applyNumberFormat="1" applyBorder="1"/>
    <xf numFmtId="0" fontId="0" fillId="3" borderId="25" xfId="0" applyFill="1" applyBorder="1"/>
    <xf numFmtId="3" fontId="0" fillId="3" borderId="25" xfId="0" applyNumberFormat="1" applyFill="1" applyBorder="1"/>
    <xf numFmtId="3" fontId="0" fillId="3" borderId="16" xfId="0" applyNumberFormat="1" applyFill="1" applyBorder="1"/>
    <xf numFmtId="3" fontId="0" fillId="3" borderId="31" xfId="0" applyNumberFormat="1" applyFill="1" applyBorder="1"/>
    <xf numFmtId="9" fontId="0" fillId="3" borderId="37" xfId="1" applyFont="1" applyFill="1" applyBorder="1"/>
    <xf numFmtId="9" fontId="0" fillId="3" borderId="14" xfId="1" applyFont="1" applyFill="1" applyBorder="1"/>
    <xf numFmtId="9" fontId="0" fillId="3" borderId="31" xfId="1" applyFont="1" applyFill="1" applyBorder="1"/>
    <xf numFmtId="3" fontId="0" fillId="3" borderId="39" xfId="0" applyNumberFormat="1" applyFill="1" applyBorder="1"/>
    <xf numFmtId="3" fontId="0" fillId="3" borderId="22" xfId="0" applyNumberFormat="1" applyFill="1" applyBorder="1"/>
    <xf numFmtId="0" fontId="0" fillId="0" borderId="0" xfId="0" applyFill="1"/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48" xfId="0" applyBorder="1"/>
    <xf numFmtId="0" fontId="0" fillId="0" borderId="56" xfId="0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4" fillId="0" borderId="60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0" xfId="0" applyBorder="1"/>
    <xf numFmtId="164" fontId="6" fillId="0" borderId="50" xfId="2" applyNumberFormat="1" applyFont="1" applyFill="1" applyBorder="1" applyAlignment="1"/>
    <xf numFmtId="0" fontId="0" fillId="0" borderId="32" xfId="0" applyBorder="1" applyAlignment="1">
      <alignment horizontal="center"/>
    </xf>
    <xf numFmtId="164" fontId="6" fillId="0" borderId="61" xfId="2" applyNumberFormat="1" applyFont="1" applyFill="1" applyBorder="1" applyAlignment="1"/>
    <xf numFmtId="3" fontId="0" fillId="0" borderId="26" xfId="0" applyNumberFormat="1" applyBorder="1"/>
    <xf numFmtId="0" fontId="2" fillId="2" borderId="53" xfId="0" applyFont="1" applyFill="1" applyBorder="1"/>
    <xf numFmtId="0" fontId="0" fillId="2" borderId="54" xfId="0" applyFill="1" applyBorder="1"/>
    <xf numFmtId="0" fontId="0" fillId="2" borderId="55" xfId="0" applyFill="1" applyBorder="1"/>
    <xf numFmtId="0" fontId="2" fillId="2" borderId="57" xfId="0" applyFont="1" applyFill="1" applyBorder="1"/>
    <xf numFmtId="0" fontId="0" fillId="2" borderId="58" xfId="0" applyFill="1" applyBorder="1"/>
    <xf numFmtId="0" fontId="0" fillId="2" borderId="59" xfId="0" applyFill="1" applyBorder="1"/>
    <xf numFmtId="0" fontId="2" fillId="2" borderId="45" xfId="0" applyFont="1" applyFill="1" applyBorder="1"/>
    <xf numFmtId="0" fontId="0" fillId="2" borderId="47" xfId="0" applyFill="1" applyBorder="1"/>
    <xf numFmtId="9" fontId="0" fillId="0" borderId="34" xfId="1" applyFont="1" applyFill="1" applyBorder="1" applyAlignment="1">
      <alignment horizontal="center"/>
    </xf>
    <xf numFmtId="9" fontId="0" fillId="0" borderId="35" xfId="1" applyFont="1" applyFill="1" applyBorder="1" applyAlignment="1">
      <alignment horizontal="center"/>
    </xf>
    <xf numFmtId="9" fontId="0" fillId="0" borderId="44" xfId="1" applyFont="1" applyFill="1" applyBorder="1" applyAlignment="1">
      <alignment horizontal="center"/>
    </xf>
    <xf numFmtId="9" fontId="0" fillId="0" borderId="43" xfId="1" applyFont="1" applyFill="1" applyBorder="1" applyAlignment="1">
      <alignment horizontal="center"/>
    </xf>
    <xf numFmtId="9" fontId="6" fillId="0" borderId="26" xfId="1" applyNumberFormat="1" applyFont="1" applyFill="1" applyBorder="1" applyAlignment="1">
      <alignment horizontal="center"/>
    </xf>
    <xf numFmtId="9" fontId="0" fillId="0" borderId="39" xfId="1" applyFont="1" applyFill="1" applyBorder="1" applyAlignment="1">
      <alignment horizontal="center"/>
    </xf>
    <xf numFmtId="0" fontId="0" fillId="3" borderId="37" xfId="0" applyFill="1" applyBorder="1"/>
    <xf numFmtId="9" fontId="0" fillId="0" borderId="37" xfId="1" applyFont="1" applyFill="1" applyBorder="1"/>
    <xf numFmtId="9" fontId="0" fillId="0" borderId="14" xfId="1" applyFont="1" applyFill="1" applyBorder="1"/>
    <xf numFmtId="0" fontId="3" fillId="0" borderId="64" xfId="0" applyFont="1" applyBorder="1"/>
    <xf numFmtId="0" fontId="3" fillId="0" borderId="64" xfId="0" applyFont="1" applyBorder="1" applyAlignment="1">
      <alignment horizontal="center"/>
    </xf>
    <xf numFmtId="0" fontId="2" fillId="0" borderId="65" xfId="0" applyFont="1" applyFill="1" applyBorder="1"/>
    <xf numFmtId="0" fontId="0" fillId="0" borderId="66" xfId="0" applyFill="1" applyBorder="1"/>
    <xf numFmtId="0" fontId="0" fillId="3" borderId="66" xfId="0" applyFill="1" applyBorder="1"/>
    <xf numFmtId="0" fontId="2" fillId="0" borderId="66" xfId="0" applyFont="1" applyFill="1" applyBorder="1"/>
    <xf numFmtId="0" fontId="0" fillId="0" borderId="66" xfId="0" applyBorder="1"/>
    <xf numFmtId="0" fontId="2" fillId="0" borderId="66" xfId="0" applyFont="1" applyBorder="1"/>
    <xf numFmtId="0" fontId="2" fillId="0" borderId="67" xfId="0" applyFont="1" applyBorder="1"/>
    <xf numFmtId="0" fontId="0" fillId="0" borderId="3" xfId="0" applyBorder="1"/>
    <xf numFmtId="0" fontId="0" fillId="0" borderId="0" xfId="0" applyFill="1" applyBorder="1"/>
    <xf numFmtId="9" fontId="0" fillId="0" borderId="62" xfId="1" applyFont="1" applyFill="1" applyBorder="1" applyAlignment="1">
      <alignment horizontal="center"/>
    </xf>
    <xf numFmtId="9" fontId="0" fillId="0" borderId="41" xfId="1" applyFont="1" applyFill="1" applyBorder="1" applyAlignment="1">
      <alignment horizontal="center"/>
    </xf>
    <xf numFmtId="9" fontId="0" fillId="0" borderId="63" xfId="1" applyFont="1" applyFill="1" applyBorder="1" applyAlignment="1">
      <alignment horizontal="center"/>
    </xf>
    <xf numFmtId="0" fontId="0" fillId="3" borderId="37" xfId="0" applyFill="1" applyBorder="1" applyAlignment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3" fontId="0" fillId="0" borderId="71" xfId="0" applyNumberFormat="1" applyBorder="1"/>
    <xf numFmtId="0" fontId="3" fillId="0" borderId="72" xfId="0" applyFont="1" applyBorder="1"/>
    <xf numFmtId="0" fontId="3" fillId="0" borderId="47" xfId="0" applyFont="1" applyBorder="1"/>
    <xf numFmtId="0" fontId="8" fillId="0" borderId="0" xfId="0" applyFont="1"/>
    <xf numFmtId="0" fontId="2" fillId="2" borderId="54" xfId="0" applyFont="1" applyFill="1" applyBorder="1"/>
    <xf numFmtId="0" fontId="2" fillId="2" borderId="58" xfId="0" applyFont="1" applyFill="1" applyBorder="1"/>
    <xf numFmtId="9" fontId="0" fillId="0" borderId="31" xfId="1" applyFont="1" applyFill="1" applyBorder="1"/>
    <xf numFmtId="3" fontId="0" fillId="0" borderId="25" xfId="0" applyNumberFormat="1" applyFill="1" applyBorder="1"/>
    <xf numFmtId="3" fontId="0" fillId="0" borderId="16" xfId="0" applyNumberFormat="1" applyFill="1" applyBorder="1"/>
    <xf numFmtId="3" fontId="0" fillId="0" borderId="31" xfId="0" applyNumberFormat="1" applyFill="1" applyBorder="1"/>
    <xf numFmtId="3" fontId="0" fillId="0" borderId="39" xfId="0" applyNumberFormat="1" applyFill="1" applyBorder="1"/>
    <xf numFmtId="3" fontId="0" fillId="0" borderId="22" xfId="0" applyNumberFormat="1" applyFill="1" applyBorder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3">
    <cellStyle name="Comma 3" xfId="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33"/>
  <sheetViews>
    <sheetView workbookViewId="0">
      <selection activeCell="B7" sqref="B7:C7"/>
    </sheetView>
  </sheetViews>
  <sheetFormatPr baseColWidth="10" defaultColWidth="8.83203125" defaultRowHeight="14" x14ac:dyDescent="0"/>
  <cols>
    <col min="2" max="2" width="55.1640625" bestFit="1" customWidth="1"/>
    <col min="3" max="3" width="24" customWidth="1"/>
    <col min="4" max="4" width="11.83203125" customWidth="1"/>
    <col min="5" max="7" width="11" bestFit="1" customWidth="1"/>
  </cols>
  <sheetData>
    <row r="1" spans="2:17" ht="15" thickBot="1"/>
    <row r="2" spans="2:17">
      <c r="B2" s="1" t="s">
        <v>0</v>
      </c>
    </row>
    <row r="3" spans="2:17" ht="15" thickBot="1">
      <c r="B3" s="2" t="s">
        <v>1</v>
      </c>
    </row>
    <row r="4" spans="2:17" ht="15" thickBot="1"/>
    <row r="5" spans="2:17" ht="15" thickBot="1">
      <c r="B5" s="69" t="s">
        <v>42</v>
      </c>
    </row>
    <row r="6" spans="2:17" ht="15" thickBot="1"/>
    <row r="7" spans="2:17" ht="15" thickBot="1">
      <c r="B7" s="14" t="s">
        <v>2</v>
      </c>
      <c r="C7" s="15"/>
      <c r="D7" s="151" t="s">
        <v>3</v>
      </c>
      <c r="E7" s="152"/>
      <c r="F7" s="152"/>
      <c r="G7" s="152"/>
      <c r="H7" s="153"/>
      <c r="I7" s="151" t="s">
        <v>4</v>
      </c>
      <c r="J7" s="152"/>
      <c r="K7" s="152"/>
      <c r="L7" s="153"/>
      <c r="M7" s="151" t="s">
        <v>5</v>
      </c>
      <c r="N7" s="152"/>
      <c r="O7" s="152"/>
      <c r="P7" s="152"/>
      <c r="Q7" s="153"/>
    </row>
    <row r="8" spans="2:17">
      <c r="B8" s="16" t="s">
        <v>39</v>
      </c>
      <c r="C8" s="17" t="s">
        <v>40</v>
      </c>
      <c r="D8" s="3">
        <v>2018</v>
      </c>
      <c r="E8" s="4">
        <v>2019</v>
      </c>
      <c r="F8" s="4">
        <v>2020</v>
      </c>
      <c r="G8" s="5">
        <v>2021</v>
      </c>
      <c r="H8" s="6" t="s">
        <v>6</v>
      </c>
      <c r="I8" s="3" t="s">
        <v>7</v>
      </c>
      <c r="J8" s="5" t="s">
        <v>8</v>
      </c>
      <c r="K8" s="5" t="s">
        <v>9</v>
      </c>
      <c r="L8" s="7" t="s">
        <v>10</v>
      </c>
      <c r="M8" s="56" t="s">
        <v>7</v>
      </c>
      <c r="N8" s="57" t="s">
        <v>8</v>
      </c>
      <c r="O8" s="57" t="s">
        <v>9</v>
      </c>
      <c r="P8" s="57" t="s">
        <v>10</v>
      </c>
      <c r="Q8" s="58" t="s">
        <v>11</v>
      </c>
    </row>
    <row r="9" spans="2:17">
      <c r="B9" s="24" t="s">
        <v>12</v>
      </c>
      <c r="C9" s="25" t="s">
        <v>13</v>
      </c>
      <c r="D9" s="32">
        <v>1231.5</v>
      </c>
      <c r="E9" s="33">
        <v>0</v>
      </c>
      <c r="F9" s="33">
        <v>0</v>
      </c>
      <c r="G9" s="33">
        <v>0</v>
      </c>
      <c r="H9" s="34">
        <f>SUM(D9:G9)</f>
        <v>1231.5</v>
      </c>
      <c r="I9" s="41">
        <v>7.3490233417675022E-2</v>
      </c>
      <c r="J9" s="42">
        <v>0.53041536442293347</v>
      </c>
      <c r="K9" s="42">
        <v>1.6195607302529422E-2</v>
      </c>
      <c r="L9" s="43">
        <v>0.37989879485686218</v>
      </c>
      <c r="M9" s="59">
        <f>$H9*I9</f>
        <v>90.503222453866783</v>
      </c>
      <c r="N9" s="18">
        <f t="shared" ref="N9:P24" si="0">$H9*J9</f>
        <v>653.20652128684253</v>
      </c>
      <c r="O9" s="18">
        <f t="shared" si="0"/>
        <v>19.944890393064984</v>
      </c>
      <c r="P9" s="18">
        <f t="shared" si="0"/>
        <v>467.84536586622579</v>
      </c>
      <c r="Q9" s="36">
        <f>SUM(M9:P9)</f>
        <v>1231.5</v>
      </c>
    </row>
    <row r="10" spans="2:17">
      <c r="B10" s="26" t="s">
        <v>14</v>
      </c>
      <c r="C10" s="27" t="s">
        <v>15</v>
      </c>
      <c r="D10" s="35">
        <v>761.55959999999993</v>
      </c>
      <c r="E10" s="12">
        <v>761.55959999999993</v>
      </c>
      <c r="F10" s="12">
        <v>0</v>
      </c>
      <c r="G10" s="12">
        <v>3499.4303999999993</v>
      </c>
      <c r="H10" s="36">
        <f t="shared" ref="H10:H30" si="1">SUM(D10:G10)</f>
        <v>5022.5495999999994</v>
      </c>
      <c r="I10" s="44">
        <v>0</v>
      </c>
      <c r="J10" s="8">
        <v>0</v>
      </c>
      <c r="K10" s="8">
        <v>0</v>
      </c>
      <c r="L10" s="45">
        <v>1</v>
      </c>
      <c r="M10" s="60">
        <f t="shared" ref="M10:P30" si="2">$H10*I10</f>
        <v>0</v>
      </c>
      <c r="N10" s="19">
        <f t="shared" si="0"/>
        <v>0</v>
      </c>
      <c r="O10" s="19">
        <f t="shared" si="0"/>
        <v>0</v>
      </c>
      <c r="P10" s="19">
        <f t="shared" si="0"/>
        <v>5022.5495999999994</v>
      </c>
      <c r="Q10" s="36">
        <f t="shared" ref="Q10:Q30" si="3">SUM(M10:P10)</f>
        <v>5022.5495999999994</v>
      </c>
    </row>
    <row r="11" spans="2:17">
      <c r="B11" s="26" t="s">
        <v>14</v>
      </c>
      <c r="C11" s="27" t="s">
        <v>16</v>
      </c>
      <c r="D11" s="35">
        <v>2029.5119999999999</v>
      </c>
      <c r="E11" s="12">
        <v>2536.89</v>
      </c>
      <c r="F11" s="12">
        <v>0</v>
      </c>
      <c r="G11" s="12">
        <v>0</v>
      </c>
      <c r="H11" s="36">
        <f t="shared" si="1"/>
        <v>4566.402</v>
      </c>
      <c r="I11" s="46">
        <v>7.3490233417675022E-2</v>
      </c>
      <c r="J11" s="9">
        <v>0.53041536442293347</v>
      </c>
      <c r="K11" s="9">
        <v>1.6195607302529422E-2</v>
      </c>
      <c r="L11" s="47">
        <v>0.37989879485686218</v>
      </c>
      <c r="M11" s="60">
        <f t="shared" si="2"/>
        <v>335.58594885893808</v>
      </c>
      <c r="N11" s="19">
        <f t="shared" si="0"/>
        <v>2422.089780931612</v>
      </c>
      <c r="O11" s="19">
        <f t="shared" si="0"/>
        <v>73.955653577484966</v>
      </c>
      <c r="P11" s="19">
        <f t="shared" si="0"/>
        <v>1734.7706166319651</v>
      </c>
      <c r="Q11" s="36">
        <f t="shared" si="3"/>
        <v>4566.402</v>
      </c>
    </row>
    <row r="12" spans="2:17">
      <c r="B12" s="26" t="s">
        <v>17</v>
      </c>
      <c r="C12" s="27" t="s">
        <v>18</v>
      </c>
      <c r="D12" s="35">
        <v>5251.116</v>
      </c>
      <c r="E12" s="12">
        <v>12344.555999999999</v>
      </c>
      <c r="F12" s="12">
        <v>11329.8</v>
      </c>
      <c r="G12" s="12">
        <v>11329.8</v>
      </c>
      <c r="H12" s="36">
        <f t="shared" si="1"/>
        <v>40255.271999999997</v>
      </c>
      <c r="I12" s="46">
        <v>1</v>
      </c>
      <c r="J12" s="8">
        <v>0</v>
      </c>
      <c r="K12" s="8">
        <v>0</v>
      </c>
      <c r="L12" s="48">
        <v>0</v>
      </c>
      <c r="M12" s="60">
        <f t="shared" si="2"/>
        <v>40255.271999999997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36">
        <f t="shared" si="3"/>
        <v>40255.271999999997</v>
      </c>
    </row>
    <row r="13" spans="2:17">
      <c r="B13" s="26" t="s">
        <v>19</v>
      </c>
      <c r="C13" s="27" t="s">
        <v>20</v>
      </c>
      <c r="D13" s="35">
        <v>569.44560000000001</v>
      </c>
      <c r="E13" s="12">
        <v>569.44560000000001</v>
      </c>
      <c r="F13" s="12">
        <v>569.44560000000001</v>
      </c>
      <c r="G13" s="12">
        <v>569.44560000000001</v>
      </c>
      <c r="H13" s="36">
        <f t="shared" si="1"/>
        <v>2277.7824000000001</v>
      </c>
      <c r="I13" s="46">
        <v>1</v>
      </c>
      <c r="J13" s="8">
        <v>0</v>
      </c>
      <c r="K13" s="8">
        <v>0</v>
      </c>
      <c r="L13" s="48">
        <v>0</v>
      </c>
      <c r="M13" s="60">
        <f t="shared" si="2"/>
        <v>2277.7824000000001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36">
        <f t="shared" si="3"/>
        <v>2277.7824000000001</v>
      </c>
    </row>
    <row r="14" spans="2:17">
      <c r="B14" s="26" t="s">
        <v>21</v>
      </c>
      <c r="C14" s="27" t="s">
        <v>20</v>
      </c>
      <c r="D14" s="35">
        <v>2847.2280000000001</v>
      </c>
      <c r="E14" s="12">
        <v>2847.2280000000001</v>
      </c>
      <c r="F14" s="12">
        <v>2847.2280000000001</v>
      </c>
      <c r="G14" s="12">
        <v>2847.2280000000001</v>
      </c>
      <c r="H14" s="36">
        <f t="shared" si="1"/>
        <v>11388.912</v>
      </c>
      <c r="I14" s="46">
        <v>1</v>
      </c>
      <c r="J14" s="8">
        <v>0</v>
      </c>
      <c r="K14" s="8">
        <v>0</v>
      </c>
      <c r="L14" s="48">
        <v>0</v>
      </c>
      <c r="M14" s="60">
        <f t="shared" si="2"/>
        <v>11388.912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36">
        <f t="shared" si="3"/>
        <v>11388.912</v>
      </c>
    </row>
    <row r="15" spans="2:17">
      <c r="B15" s="26" t="s">
        <v>67</v>
      </c>
      <c r="C15" s="27" t="s">
        <v>20</v>
      </c>
      <c r="D15" s="44">
        <v>0</v>
      </c>
      <c r="E15" s="8">
        <v>0</v>
      </c>
      <c r="F15" s="8">
        <v>0</v>
      </c>
      <c r="G15" s="102">
        <v>0</v>
      </c>
      <c r="H15" s="103">
        <f t="shared" si="1"/>
        <v>0</v>
      </c>
      <c r="I15" s="44">
        <v>0</v>
      </c>
      <c r="J15" s="8">
        <v>0</v>
      </c>
      <c r="K15" s="8">
        <v>0</v>
      </c>
      <c r="L15" s="48">
        <v>0</v>
      </c>
      <c r="M15" s="60">
        <f t="shared" si="2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36">
        <f t="shared" si="3"/>
        <v>0</v>
      </c>
    </row>
    <row r="16" spans="2:17">
      <c r="B16" s="26" t="s">
        <v>68</v>
      </c>
      <c r="C16" s="27" t="s">
        <v>20</v>
      </c>
      <c r="D16" s="44">
        <v>0</v>
      </c>
      <c r="E16" s="8">
        <v>0</v>
      </c>
      <c r="F16" s="8">
        <v>0</v>
      </c>
      <c r="G16" s="102">
        <v>0</v>
      </c>
      <c r="H16" s="36">
        <f t="shared" si="1"/>
        <v>0</v>
      </c>
      <c r="I16" s="44">
        <v>0</v>
      </c>
      <c r="J16" s="8">
        <v>0</v>
      </c>
      <c r="K16" s="8">
        <v>0</v>
      </c>
      <c r="L16" s="48">
        <v>0</v>
      </c>
      <c r="M16" s="60">
        <f t="shared" si="2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6">
        <f t="shared" si="3"/>
        <v>0</v>
      </c>
    </row>
    <row r="17" spans="2:17">
      <c r="B17" s="26" t="s">
        <v>22</v>
      </c>
      <c r="C17" s="27" t="s">
        <v>20</v>
      </c>
      <c r="D17" s="35">
        <v>1048.2528</v>
      </c>
      <c r="E17" s="8">
        <v>0</v>
      </c>
      <c r="F17" s="8">
        <v>0</v>
      </c>
      <c r="G17" s="102">
        <v>0</v>
      </c>
      <c r="H17" s="36">
        <f t="shared" si="1"/>
        <v>1048.2528</v>
      </c>
      <c r="I17" s="44">
        <v>0</v>
      </c>
      <c r="J17" s="11">
        <v>0.57248761270969661</v>
      </c>
      <c r="K17" s="11">
        <v>1.7480233761885944E-2</v>
      </c>
      <c r="L17" s="49">
        <v>0.41003215352841754</v>
      </c>
      <c r="M17" s="60">
        <f t="shared" si="2"/>
        <v>0</v>
      </c>
      <c r="N17" s="19">
        <f t="shared" si="0"/>
        <v>600.11174298825506</v>
      </c>
      <c r="O17" s="19">
        <f t="shared" si="0"/>
        <v>18.323703985551475</v>
      </c>
      <c r="P17" s="19">
        <f t="shared" si="0"/>
        <v>429.81735302619359</v>
      </c>
      <c r="Q17" s="36">
        <f t="shared" si="3"/>
        <v>1048.2528000000002</v>
      </c>
    </row>
    <row r="18" spans="2:17">
      <c r="B18" s="26" t="s">
        <v>23</v>
      </c>
      <c r="C18" s="27" t="s">
        <v>20</v>
      </c>
      <c r="D18" s="35">
        <v>349.74599999999998</v>
      </c>
      <c r="E18" s="12">
        <v>349.74599999999998</v>
      </c>
      <c r="F18" s="12">
        <v>349.74599999999998</v>
      </c>
      <c r="G18" s="12">
        <v>349.74599999999998</v>
      </c>
      <c r="H18" s="36">
        <f t="shared" si="1"/>
        <v>1398.9839999999999</v>
      </c>
      <c r="I18" s="46">
        <v>7.3490233417675022E-2</v>
      </c>
      <c r="J18" s="9">
        <v>0.53041536442293347</v>
      </c>
      <c r="K18" s="9">
        <v>1.6195607302529422E-2</v>
      </c>
      <c r="L18" s="47">
        <v>0.37989879485686218</v>
      </c>
      <c r="M18" s="60">
        <f t="shared" si="2"/>
        <v>102.81166070759267</v>
      </c>
      <c r="N18" s="19">
        <f t="shared" si="0"/>
        <v>742.0426081818531</v>
      </c>
      <c r="O18" s="19">
        <f t="shared" si="0"/>
        <v>22.657395486521821</v>
      </c>
      <c r="P18" s="19">
        <f t="shared" si="0"/>
        <v>531.47233562403244</v>
      </c>
      <c r="Q18" s="36">
        <f t="shared" si="3"/>
        <v>1398.9839999999999</v>
      </c>
    </row>
    <row r="19" spans="2:17">
      <c r="B19" s="26" t="s">
        <v>24</v>
      </c>
      <c r="C19" s="27" t="s">
        <v>25</v>
      </c>
      <c r="D19" s="35">
        <v>1194.0624</v>
      </c>
      <c r="E19" s="12">
        <v>2021.6304</v>
      </c>
      <c r="F19" s="12">
        <v>2021.6304</v>
      </c>
      <c r="G19" s="12">
        <v>2021.6304</v>
      </c>
      <c r="H19" s="36">
        <f t="shared" si="1"/>
        <v>7258.9535999999998</v>
      </c>
      <c r="I19" s="46">
        <v>7.3490233417675022E-2</v>
      </c>
      <c r="J19" s="9">
        <v>0.53041536442293347</v>
      </c>
      <c r="K19" s="9">
        <v>1.6195607302529422E-2</v>
      </c>
      <c r="L19" s="47">
        <v>0.37989879485686218</v>
      </c>
      <c r="M19" s="60">
        <f t="shared" si="2"/>
        <v>533.46219443207235</v>
      </c>
      <c r="N19" s="19">
        <f t="shared" si="0"/>
        <v>3850.2605190731647</v>
      </c>
      <c r="O19" s="19">
        <f t="shared" si="0"/>
        <v>117.56316193288224</v>
      </c>
      <c r="P19" s="19">
        <f t="shared" si="0"/>
        <v>2757.6677245618812</v>
      </c>
      <c r="Q19" s="36">
        <f t="shared" si="3"/>
        <v>7258.9536000000007</v>
      </c>
    </row>
    <row r="20" spans="2:17">
      <c r="B20" s="26" t="s">
        <v>26</v>
      </c>
      <c r="C20" s="27" t="s">
        <v>27</v>
      </c>
      <c r="D20" s="35">
        <v>310.33799999999997</v>
      </c>
      <c r="E20" s="12">
        <v>310.33799999999997</v>
      </c>
      <c r="F20" s="12">
        <v>310.33799999999997</v>
      </c>
      <c r="G20" s="12">
        <v>310.33799999999997</v>
      </c>
      <c r="H20" s="36">
        <f t="shared" si="1"/>
        <v>1241.3519999999999</v>
      </c>
      <c r="I20" s="46">
        <v>7.3490233417675022E-2</v>
      </c>
      <c r="J20" s="9">
        <v>0.53041536442293347</v>
      </c>
      <c r="K20" s="9">
        <v>1.6195607302529422E-2</v>
      </c>
      <c r="L20" s="47">
        <v>0.37989879485686218</v>
      </c>
      <c r="M20" s="60">
        <f t="shared" si="2"/>
        <v>91.227248233497718</v>
      </c>
      <c r="N20" s="19">
        <f t="shared" si="0"/>
        <v>658.4321734571372</v>
      </c>
      <c r="O20" s="19">
        <f t="shared" si="0"/>
        <v>20.104449516209502</v>
      </c>
      <c r="P20" s="19">
        <f t="shared" si="0"/>
        <v>471.58812879315553</v>
      </c>
      <c r="Q20" s="36">
        <f t="shared" si="3"/>
        <v>1241.3519999999999</v>
      </c>
    </row>
    <row r="21" spans="2:17">
      <c r="B21" s="28" t="s">
        <v>28</v>
      </c>
      <c r="C21" s="29" t="s">
        <v>25</v>
      </c>
      <c r="D21" s="37">
        <v>394.08</v>
      </c>
      <c r="E21" s="13">
        <v>1128.0539999999996</v>
      </c>
      <c r="F21" s="13">
        <v>0</v>
      </c>
      <c r="G21" s="13">
        <v>0</v>
      </c>
      <c r="H21" s="36">
        <f t="shared" si="1"/>
        <v>1522.1339999999996</v>
      </c>
      <c r="I21" s="50"/>
      <c r="J21" s="9">
        <v>0.51580000000000004</v>
      </c>
      <c r="K21" s="9">
        <v>3.4200000000000001E-2</v>
      </c>
      <c r="L21" s="47">
        <v>0.45</v>
      </c>
      <c r="M21" s="60">
        <f t="shared" si="2"/>
        <v>0</v>
      </c>
      <c r="N21" s="19">
        <f t="shared" si="0"/>
        <v>785.11671719999981</v>
      </c>
      <c r="O21" s="19">
        <f t="shared" si="0"/>
        <v>52.056982799999986</v>
      </c>
      <c r="P21" s="19">
        <f t="shared" si="0"/>
        <v>684.96029999999985</v>
      </c>
      <c r="Q21" s="36">
        <f t="shared" si="3"/>
        <v>1522.1339999999996</v>
      </c>
    </row>
    <row r="22" spans="2:17">
      <c r="B22" s="26" t="s">
        <v>29</v>
      </c>
      <c r="C22" s="27" t="s">
        <v>25</v>
      </c>
      <c r="D22" s="35">
        <v>394.08</v>
      </c>
      <c r="E22" s="12">
        <v>1522.1340000000002</v>
      </c>
      <c r="F22" s="12">
        <v>874.85759999999982</v>
      </c>
      <c r="G22" s="12">
        <v>0</v>
      </c>
      <c r="H22" s="36">
        <f t="shared" si="1"/>
        <v>2791.0716000000002</v>
      </c>
      <c r="I22" s="72">
        <v>7.3490233417675022E-2</v>
      </c>
      <c r="J22" s="9">
        <v>0.53041536442293347</v>
      </c>
      <c r="K22" s="9">
        <v>1.6195607302529422E-2</v>
      </c>
      <c r="L22" s="47">
        <v>0.37989879485686218</v>
      </c>
      <c r="M22" s="60">
        <f t="shared" si="2"/>
        <v>205.11650336944371</v>
      </c>
      <c r="N22" s="19">
        <f t="shared" si="0"/>
        <v>1480.4272598445002</v>
      </c>
      <c r="O22" s="19">
        <f t="shared" si="0"/>
        <v>45.203099586842484</v>
      </c>
      <c r="P22" s="19">
        <f t="shared" si="0"/>
        <v>1060.3247371992143</v>
      </c>
      <c r="Q22" s="36">
        <f t="shared" si="3"/>
        <v>2791.0716000000007</v>
      </c>
    </row>
    <row r="23" spans="2:17">
      <c r="B23" s="26" t="s">
        <v>30</v>
      </c>
      <c r="C23" s="27" t="s">
        <v>25</v>
      </c>
      <c r="D23" s="35">
        <v>0</v>
      </c>
      <c r="E23" s="12">
        <v>2029.5119999999999</v>
      </c>
      <c r="F23" s="12">
        <v>1014.756</v>
      </c>
      <c r="G23" s="12">
        <v>0</v>
      </c>
      <c r="H23" s="36">
        <f t="shared" si="1"/>
        <v>3044.268</v>
      </c>
      <c r="I23" s="46">
        <v>7.3490233417675022E-2</v>
      </c>
      <c r="J23" s="9">
        <v>0.53041536442293347</v>
      </c>
      <c r="K23" s="9">
        <v>1.6195607302529422E-2</v>
      </c>
      <c r="L23" s="47">
        <v>0.37989879485686218</v>
      </c>
      <c r="M23" s="60">
        <f t="shared" si="2"/>
        <v>223.72396590595869</v>
      </c>
      <c r="N23" s="19">
        <f t="shared" si="0"/>
        <v>1614.7265206210748</v>
      </c>
      <c r="O23" s="19">
        <f t="shared" si="0"/>
        <v>49.303769051656637</v>
      </c>
      <c r="P23" s="19">
        <f t="shared" si="0"/>
        <v>1156.5137444213101</v>
      </c>
      <c r="Q23" s="36">
        <f t="shared" si="3"/>
        <v>3044.268</v>
      </c>
    </row>
    <row r="24" spans="2:17">
      <c r="B24" s="26" t="s">
        <v>31</v>
      </c>
      <c r="C24" s="27" t="s">
        <v>25</v>
      </c>
      <c r="D24" s="35">
        <v>209.84759999999997</v>
      </c>
      <c r="E24" s="12">
        <v>324.13079999999997</v>
      </c>
      <c r="F24" s="12">
        <v>324.13079999999997</v>
      </c>
      <c r="G24" s="12">
        <v>0</v>
      </c>
      <c r="H24" s="36">
        <f t="shared" si="1"/>
        <v>858.10919999999987</v>
      </c>
      <c r="I24" s="46">
        <v>7.3490233417675022E-2</v>
      </c>
      <c r="J24" s="9">
        <v>0.53041536442293347</v>
      </c>
      <c r="K24" s="9">
        <v>1.6195607302529422E-2</v>
      </c>
      <c r="L24" s="47">
        <v>0.37989879485686218</v>
      </c>
      <c r="M24" s="60">
        <f t="shared" si="2"/>
        <v>63.062645405854369</v>
      </c>
      <c r="N24" s="19">
        <f t="shared" si="0"/>
        <v>455.15430403267186</v>
      </c>
      <c r="O24" s="19">
        <f t="shared" si="0"/>
        <v>13.897599625887679</v>
      </c>
      <c r="P24" s="19">
        <f t="shared" si="0"/>
        <v>325.99465093558609</v>
      </c>
      <c r="Q24" s="36">
        <f t="shared" si="3"/>
        <v>858.10919999999987</v>
      </c>
    </row>
    <row r="25" spans="2:17">
      <c r="B25" s="26" t="s">
        <v>32</v>
      </c>
      <c r="C25" s="27" t="s">
        <v>20</v>
      </c>
      <c r="D25" s="35">
        <v>1907.3472000000002</v>
      </c>
      <c r="E25" s="12">
        <v>0</v>
      </c>
      <c r="F25" s="12">
        <v>0</v>
      </c>
      <c r="G25" s="12">
        <v>0</v>
      </c>
      <c r="H25" s="36">
        <f t="shared" si="1"/>
        <v>1907.3472000000002</v>
      </c>
      <c r="I25" s="44">
        <v>0</v>
      </c>
      <c r="J25" s="11">
        <v>1</v>
      </c>
      <c r="K25" s="11">
        <v>0</v>
      </c>
      <c r="L25" s="49">
        <v>0</v>
      </c>
      <c r="M25" s="60">
        <f t="shared" si="2"/>
        <v>0</v>
      </c>
      <c r="N25" s="19">
        <f t="shared" si="2"/>
        <v>1907.3472000000002</v>
      </c>
      <c r="O25" s="19">
        <f t="shared" si="2"/>
        <v>0</v>
      </c>
      <c r="P25" s="19">
        <f t="shared" si="2"/>
        <v>0</v>
      </c>
      <c r="Q25" s="36">
        <f t="shared" si="3"/>
        <v>1907.3472000000002</v>
      </c>
    </row>
    <row r="26" spans="2:17">
      <c r="B26" s="26" t="s">
        <v>33</v>
      </c>
      <c r="C26" s="27" t="s">
        <v>20</v>
      </c>
      <c r="D26" s="35">
        <v>507.37799999999999</v>
      </c>
      <c r="E26" s="12">
        <v>1654.1507999999999</v>
      </c>
      <c r="F26" s="12">
        <v>0</v>
      </c>
      <c r="G26" s="12">
        <v>0</v>
      </c>
      <c r="H26" s="36">
        <f t="shared" si="1"/>
        <v>2161.5288</v>
      </c>
      <c r="I26" s="46">
        <v>0.11</v>
      </c>
      <c r="J26" s="11">
        <v>0.82222898275377876</v>
      </c>
      <c r="K26" s="11">
        <v>6.7771017246221366E-2</v>
      </c>
      <c r="L26" s="49"/>
      <c r="M26" s="60">
        <f t="shared" si="2"/>
        <v>237.768168</v>
      </c>
      <c r="N26" s="19">
        <f t="shared" si="2"/>
        <v>1777.2716264169962</v>
      </c>
      <c r="O26" s="19">
        <f t="shared" si="2"/>
        <v>146.48900558300417</v>
      </c>
      <c r="P26" s="19">
        <f t="shared" si="2"/>
        <v>0</v>
      </c>
      <c r="Q26" s="36">
        <f t="shared" si="3"/>
        <v>2161.5288000000005</v>
      </c>
    </row>
    <row r="27" spans="2:17">
      <c r="B27" s="26" t="s">
        <v>34</v>
      </c>
      <c r="C27" s="27" t="s">
        <v>20</v>
      </c>
      <c r="D27" s="35">
        <v>295.56</v>
      </c>
      <c r="E27" s="12">
        <v>591.12</v>
      </c>
      <c r="F27" s="12">
        <v>98.52</v>
      </c>
      <c r="G27" s="12">
        <v>0</v>
      </c>
      <c r="H27" s="36">
        <f t="shared" si="1"/>
        <v>985.2</v>
      </c>
      <c r="I27" s="46">
        <v>0.11</v>
      </c>
      <c r="J27" s="11">
        <v>0.82222898275377876</v>
      </c>
      <c r="K27" s="11">
        <v>6.7771017246221366E-2</v>
      </c>
      <c r="L27" s="49"/>
      <c r="M27" s="60">
        <f t="shared" si="2"/>
        <v>108.372</v>
      </c>
      <c r="N27" s="19">
        <f t="shared" si="2"/>
        <v>810.0599938090229</v>
      </c>
      <c r="O27" s="19">
        <f t="shared" si="2"/>
        <v>66.768006190977289</v>
      </c>
      <c r="P27" s="19">
        <f t="shared" si="2"/>
        <v>0</v>
      </c>
      <c r="Q27" s="36">
        <f t="shared" si="3"/>
        <v>985.20000000000016</v>
      </c>
    </row>
    <row r="28" spans="2:17">
      <c r="B28" s="26" t="s">
        <v>35</v>
      </c>
      <c r="C28" s="27" t="s">
        <v>20</v>
      </c>
      <c r="D28" s="35">
        <v>0</v>
      </c>
      <c r="E28" s="12">
        <v>0</v>
      </c>
      <c r="F28" s="12">
        <v>1176.3288</v>
      </c>
      <c r="G28" s="12">
        <v>0</v>
      </c>
      <c r="H28" s="36">
        <f t="shared" si="1"/>
        <v>1176.3288</v>
      </c>
      <c r="I28" s="46">
        <v>7.3490233417675022E-2</v>
      </c>
      <c r="J28" s="9">
        <v>0.53041536442293347</v>
      </c>
      <c r="K28" s="9">
        <v>1.6195607302529422E-2</v>
      </c>
      <c r="L28" s="47">
        <v>0.37989879485686218</v>
      </c>
      <c r="M28" s="60">
        <f t="shared" si="2"/>
        <v>86.448678087933558</v>
      </c>
      <c r="N28" s="19">
        <f t="shared" si="2"/>
        <v>623.94286913319206</v>
      </c>
      <c r="O28" s="19">
        <f t="shared" si="2"/>
        <v>19.051359303455673</v>
      </c>
      <c r="P28" s="19">
        <f t="shared" si="2"/>
        <v>446.88589347541887</v>
      </c>
      <c r="Q28" s="36">
        <f t="shared" si="3"/>
        <v>1176.3288000000002</v>
      </c>
    </row>
    <row r="29" spans="2:17">
      <c r="B29" s="26" t="s">
        <v>36</v>
      </c>
      <c r="C29" s="27" t="s">
        <v>37</v>
      </c>
      <c r="D29" s="35">
        <v>408.40480799999995</v>
      </c>
      <c r="E29" s="12">
        <v>426.92656799999997</v>
      </c>
      <c r="F29" s="12">
        <v>428.77874399999996</v>
      </c>
      <c r="G29" s="12">
        <v>430.63091999999995</v>
      </c>
      <c r="H29" s="36">
        <f t="shared" si="1"/>
        <v>1694.7410399999999</v>
      </c>
      <c r="I29" s="51">
        <v>1</v>
      </c>
      <c r="J29" s="10"/>
      <c r="K29" s="10"/>
      <c r="L29" s="52"/>
      <c r="M29" s="60">
        <f t="shared" si="2"/>
        <v>1694.7410399999999</v>
      </c>
      <c r="N29" s="19">
        <f t="shared" si="2"/>
        <v>0</v>
      </c>
      <c r="O29" s="19">
        <f t="shared" si="2"/>
        <v>0</v>
      </c>
      <c r="P29" s="19">
        <f t="shared" si="2"/>
        <v>0</v>
      </c>
      <c r="Q29" s="36">
        <f t="shared" si="3"/>
        <v>1694.7410399999999</v>
      </c>
    </row>
    <row r="30" spans="2:17" ht="15" thickBot="1">
      <c r="B30" s="30" t="s">
        <v>38</v>
      </c>
      <c r="C30" s="31" t="s">
        <v>37</v>
      </c>
      <c r="D30" s="38">
        <v>7428.1518479999995</v>
      </c>
      <c r="E30" s="39">
        <v>7329.9865199999995</v>
      </c>
      <c r="F30" s="39">
        <v>7361.4735119999996</v>
      </c>
      <c r="G30" s="39">
        <v>7392.0344159999995</v>
      </c>
      <c r="H30" s="40">
        <f t="shared" si="1"/>
        <v>29511.646295999999</v>
      </c>
      <c r="I30" s="53">
        <v>7.3490233417675022E-2</v>
      </c>
      <c r="J30" s="54">
        <v>0.53041536442293347</v>
      </c>
      <c r="K30" s="54">
        <v>1.6195607302529422E-2</v>
      </c>
      <c r="L30" s="55">
        <v>0.37989879485686218</v>
      </c>
      <c r="M30" s="61">
        <f t="shared" si="2"/>
        <v>2168.8177748329044</v>
      </c>
      <c r="N30" s="62">
        <f t="shared" si="2"/>
        <v>15653.430624813554</v>
      </c>
      <c r="O30" s="62">
        <f t="shared" si="2"/>
        <v>477.95903426116297</v>
      </c>
      <c r="P30" s="62">
        <f t="shared" si="2"/>
        <v>11211.43886209238</v>
      </c>
      <c r="Q30" s="40">
        <f t="shared" si="3"/>
        <v>29511.646295999999</v>
      </c>
    </row>
    <row r="31" spans="2:17" ht="15" thickBot="1">
      <c r="B31" s="20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1"/>
      <c r="N31" s="21"/>
      <c r="O31" s="21"/>
      <c r="P31" s="21"/>
      <c r="Q31" s="21"/>
    </row>
    <row r="32" spans="2:17" ht="15" thickBot="1">
      <c r="B32" s="23" t="s">
        <v>41</v>
      </c>
      <c r="D32" s="63">
        <f>SUM(D9:D30)</f>
        <v>27137.609856000003</v>
      </c>
      <c r="E32" s="64">
        <f>SUM(E9:E30)</f>
        <v>36747.408287999999</v>
      </c>
      <c r="F32" s="64">
        <f>SUM(F9:F30)</f>
        <v>28707.033455999997</v>
      </c>
      <c r="G32" s="64">
        <f>SUM(G9:G30)</f>
        <v>28750.283735999994</v>
      </c>
      <c r="H32" s="65">
        <f>SUM(H9:H30)</f>
        <v>121342.33533599999</v>
      </c>
      <c r="M32" s="63">
        <f>SUM(M9:M30)</f>
        <v>59863.607450288051</v>
      </c>
      <c r="N32" s="64">
        <f>SUM(N9:N30)</f>
        <v>34033.620461789877</v>
      </c>
      <c r="O32" s="64">
        <f>SUM(O9:O30)</f>
        <v>1143.2781112947018</v>
      </c>
      <c r="P32" s="64">
        <f>SUM(P9:P30)</f>
        <v>26301.829312627364</v>
      </c>
      <c r="Q32" s="65">
        <f>SUM(Q9:Q30)</f>
        <v>121342.33533599999</v>
      </c>
    </row>
    <row r="33" spans="13:17" ht="15" thickBot="1">
      <c r="M33" s="66">
        <f>M32/$Q$32</f>
        <v>0.49334477768640445</v>
      </c>
      <c r="N33" s="67">
        <f t="shared" ref="N33:Q33" si="4">N32/$Q$32</f>
        <v>0.28047606276531534</v>
      </c>
      <c r="O33" s="67">
        <f t="shared" si="4"/>
        <v>9.4219227619852207E-3</v>
      </c>
      <c r="P33" s="67">
        <f t="shared" si="4"/>
        <v>0.21675723678629502</v>
      </c>
      <c r="Q33" s="68">
        <f t="shared" si="4"/>
        <v>1</v>
      </c>
    </row>
  </sheetData>
  <mergeCells count="3">
    <mergeCell ref="D7:H7"/>
    <mergeCell ref="I7:L7"/>
    <mergeCell ref="M7:Q7"/>
  </mergeCells>
  <pageMargins left="0.7" right="0.7" top="0.75" bottom="0.75" header="0.3" footer="0.3"/>
  <pageSetup paperSize="8"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49"/>
  <sheetViews>
    <sheetView tabSelected="1" workbookViewId="0">
      <selection activeCell="D2" sqref="D2"/>
    </sheetView>
  </sheetViews>
  <sheetFormatPr baseColWidth="10" defaultColWidth="8.83203125" defaultRowHeight="14" x14ac:dyDescent="0"/>
  <cols>
    <col min="2" max="2" width="24.5" customWidth="1"/>
    <col min="3" max="3" width="49.6640625" bestFit="1" customWidth="1"/>
    <col min="4" max="4" width="27" customWidth="1"/>
    <col min="5" max="9" width="11.83203125" customWidth="1"/>
    <col min="10" max="12" width="11" bestFit="1" customWidth="1"/>
    <col min="13" max="13" width="10.6640625" customWidth="1"/>
  </cols>
  <sheetData>
    <row r="1" spans="2:18" ht="15" thickBot="1"/>
    <row r="2" spans="2:18">
      <c r="B2" s="104" t="s">
        <v>0</v>
      </c>
      <c r="C2" s="106"/>
      <c r="D2" s="131"/>
      <c r="E2" s="104" t="s">
        <v>92</v>
      </c>
      <c r="F2" s="105"/>
      <c r="G2" s="143"/>
      <c r="H2" s="105"/>
      <c r="I2" s="143"/>
      <c r="J2" s="105"/>
      <c r="K2" s="105"/>
      <c r="L2" s="105"/>
      <c r="M2" s="105"/>
      <c r="N2" s="106"/>
    </row>
    <row r="3" spans="2:18" ht="15" thickBot="1">
      <c r="B3" s="107" t="s">
        <v>1</v>
      </c>
      <c r="C3" s="109"/>
      <c r="D3" s="131"/>
      <c r="E3" s="107" t="s">
        <v>91</v>
      </c>
      <c r="F3" s="108"/>
      <c r="G3" s="144"/>
      <c r="H3" s="108"/>
      <c r="I3" s="144"/>
      <c r="J3" s="108"/>
      <c r="K3" s="108"/>
      <c r="L3" s="108"/>
      <c r="M3" s="108"/>
      <c r="N3" s="109"/>
    </row>
    <row r="4" spans="2:18" ht="15" thickBot="1">
      <c r="D4" s="83"/>
    </row>
    <row r="5" spans="2:18" ht="22" thickBot="1">
      <c r="B5" s="110" t="s">
        <v>43</v>
      </c>
      <c r="C5" s="111"/>
      <c r="D5" s="131"/>
      <c r="E5" s="142"/>
    </row>
    <row r="6" spans="2:18" ht="15" thickBot="1"/>
    <row r="7" spans="2:18" ht="15" thickBot="1">
      <c r="B7" s="14" t="s">
        <v>2</v>
      </c>
      <c r="C7" s="140"/>
      <c r="D7" s="141"/>
      <c r="E7" s="151" t="s">
        <v>72</v>
      </c>
      <c r="F7" s="152"/>
      <c r="G7" s="152"/>
      <c r="H7" s="153"/>
      <c r="I7" s="151" t="s">
        <v>84</v>
      </c>
      <c r="J7" s="152"/>
      <c r="K7" s="152"/>
      <c r="L7" s="152"/>
      <c r="M7" s="153"/>
      <c r="N7" s="151" t="s">
        <v>85</v>
      </c>
      <c r="O7" s="152"/>
      <c r="P7" s="152"/>
      <c r="Q7" s="152"/>
      <c r="R7" s="153"/>
    </row>
    <row r="8" spans="2:18">
      <c r="B8" s="121" t="s">
        <v>71</v>
      </c>
      <c r="C8" s="14" t="s">
        <v>39</v>
      </c>
      <c r="D8" s="122" t="s">
        <v>86</v>
      </c>
      <c r="E8" s="3" t="s">
        <v>7</v>
      </c>
      <c r="F8" s="5" t="s">
        <v>8</v>
      </c>
      <c r="G8" s="5" t="s">
        <v>9</v>
      </c>
      <c r="H8" s="7" t="s">
        <v>10</v>
      </c>
      <c r="I8" s="3">
        <v>2018</v>
      </c>
      <c r="J8" s="4">
        <v>2019</v>
      </c>
      <c r="K8" s="4">
        <v>2020</v>
      </c>
      <c r="L8" s="5">
        <v>2021</v>
      </c>
      <c r="M8" s="6" t="s">
        <v>6</v>
      </c>
      <c r="N8" s="56" t="s">
        <v>7</v>
      </c>
      <c r="O8" s="57" t="s">
        <v>8</v>
      </c>
      <c r="P8" s="57" t="s">
        <v>9</v>
      </c>
      <c r="Q8" s="57" t="s">
        <v>10</v>
      </c>
      <c r="R8" s="58" t="s">
        <v>11</v>
      </c>
    </row>
    <row r="9" spans="2:18">
      <c r="B9" s="123" t="s">
        <v>44</v>
      </c>
      <c r="C9" s="71" t="s">
        <v>69</v>
      </c>
      <c r="D9" s="160" t="s">
        <v>87</v>
      </c>
      <c r="E9" s="112">
        <v>0.11</v>
      </c>
      <c r="F9" s="113">
        <v>0.89</v>
      </c>
      <c r="G9" s="8"/>
      <c r="H9" s="48"/>
      <c r="I9" s="32">
        <v>1232</v>
      </c>
      <c r="J9" s="33"/>
      <c r="K9" s="33"/>
      <c r="L9" s="33"/>
      <c r="M9" s="34">
        <f>SUM(I9:L9)</f>
        <v>1232</v>
      </c>
      <c r="N9" s="59">
        <f>$M9*E9</f>
        <v>135.52000000000001</v>
      </c>
      <c r="O9" s="18">
        <f t="shared" ref="O9:Q9" si="0">$M9*F9</f>
        <v>1096.48</v>
      </c>
      <c r="P9" s="18">
        <f t="shared" si="0"/>
        <v>0</v>
      </c>
      <c r="Q9" s="18">
        <f t="shared" si="0"/>
        <v>0</v>
      </c>
      <c r="R9" s="36">
        <f>SUM(N9:Q9)</f>
        <v>1232</v>
      </c>
    </row>
    <row r="10" spans="2:18">
      <c r="B10" s="124"/>
      <c r="C10" s="70" t="s">
        <v>70</v>
      </c>
      <c r="D10" s="161"/>
      <c r="E10" s="114">
        <v>0.11</v>
      </c>
      <c r="F10" s="115">
        <v>0.89</v>
      </c>
      <c r="G10" s="8"/>
      <c r="H10" s="48"/>
      <c r="I10" s="35">
        <v>2030</v>
      </c>
      <c r="J10" s="12">
        <v>2537</v>
      </c>
      <c r="K10" s="12"/>
      <c r="L10" s="12"/>
      <c r="M10" s="36">
        <f>SUM(I10:L10)</f>
        <v>4567</v>
      </c>
      <c r="N10" s="60">
        <f>$M10*E10</f>
        <v>502.37</v>
      </c>
      <c r="O10" s="19">
        <f t="shared" ref="O10" si="1">$M10*F10</f>
        <v>4064.63</v>
      </c>
      <c r="P10" s="19">
        <f t="shared" ref="P10" si="2">$M10*G10</f>
        <v>0</v>
      </c>
      <c r="Q10" s="19">
        <f t="shared" ref="Q10" si="3">$M10*H10</f>
        <v>0</v>
      </c>
      <c r="R10" s="36">
        <f t="shared" ref="R10:R32" si="4">SUM(N10:Q10)</f>
        <v>4567</v>
      </c>
    </row>
    <row r="11" spans="2:18">
      <c r="B11" s="125"/>
      <c r="C11" s="74"/>
      <c r="D11" s="118"/>
      <c r="E11" s="78"/>
      <c r="F11" s="79"/>
      <c r="G11" s="79"/>
      <c r="H11" s="80"/>
      <c r="I11" s="75"/>
      <c r="J11" s="76"/>
      <c r="K11" s="76"/>
      <c r="L11" s="76"/>
      <c r="M11" s="77"/>
      <c r="N11" s="81"/>
      <c r="O11" s="82"/>
      <c r="P11" s="82"/>
      <c r="Q11" s="82"/>
      <c r="R11" s="77"/>
    </row>
    <row r="12" spans="2:18">
      <c r="B12" s="124"/>
      <c r="C12" s="26" t="s">
        <v>67</v>
      </c>
      <c r="D12" s="157" t="s">
        <v>88</v>
      </c>
      <c r="E12" s="119"/>
      <c r="F12" s="120"/>
      <c r="G12" s="120"/>
      <c r="H12" s="145"/>
      <c r="I12" s="146"/>
      <c r="J12" s="147"/>
      <c r="K12" s="147"/>
      <c r="L12" s="147"/>
      <c r="M12" s="148"/>
      <c r="N12" s="149"/>
      <c r="O12" s="150"/>
      <c r="P12" s="150"/>
      <c r="Q12" s="150"/>
      <c r="R12" s="148"/>
    </row>
    <row r="13" spans="2:18">
      <c r="B13" s="124"/>
      <c r="C13" s="26" t="s">
        <v>68</v>
      </c>
      <c r="D13" s="158"/>
      <c r="E13" s="119"/>
      <c r="F13" s="120"/>
      <c r="G13" s="120"/>
      <c r="H13" s="145"/>
      <c r="I13" s="146"/>
      <c r="J13" s="147"/>
      <c r="K13" s="147"/>
      <c r="L13" s="147"/>
      <c r="M13" s="148"/>
      <c r="N13" s="149"/>
      <c r="O13" s="150"/>
      <c r="P13" s="150"/>
      <c r="Q13" s="150"/>
      <c r="R13" s="148"/>
    </row>
    <row r="14" spans="2:18" ht="15" customHeight="1">
      <c r="B14" s="126"/>
      <c r="C14" s="26" t="s">
        <v>22</v>
      </c>
      <c r="D14" s="158"/>
      <c r="E14" s="44"/>
      <c r="F14" s="115">
        <v>0.56999999999999995</v>
      </c>
      <c r="G14" s="115">
        <v>0.02</v>
      </c>
      <c r="H14" s="116">
        <v>0.41</v>
      </c>
      <c r="I14" s="35">
        <v>1048</v>
      </c>
      <c r="J14" s="12"/>
      <c r="K14" s="12"/>
      <c r="L14" s="12"/>
      <c r="M14" s="36">
        <f t="shared" ref="M14:M20" si="5">SUM(I14:L14)</f>
        <v>1048</v>
      </c>
      <c r="N14" s="60">
        <f t="shared" ref="N14:N20" si="6">$M14*E14</f>
        <v>0</v>
      </c>
      <c r="O14" s="19">
        <f t="shared" ref="O14:O20" si="7">$M14*F14</f>
        <v>597.3599999999999</v>
      </c>
      <c r="P14" s="19">
        <f t="shared" ref="P14:P20" si="8">$M14*G14</f>
        <v>20.96</v>
      </c>
      <c r="Q14" s="19">
        <f t="shared" ref="Q14:Q20" si="9">$M14*H14</f>
        <v>429.67999999999995</v>
      </c>
      <c r="R14" s="36">
        <f t="shared" si="4"/>
        <v>1048</v>
      </c>
    </row>
    <row r="15" spans="2:18">
      <c r="B15" s="126"/>
      <c r="C15" s="26" t="s">
        <v>23</v>
      </c>
      <c r="D15" s="158"/>
      <c r="E15" s="114">
        <v>7.0000000000000007E-2</v>
      </c>
      <c r="F15" s="115">
        <v>0.53</v>
      </c>
      <c r="G15" s="115">
        <v>0.02</v>
      </c>
      <c r="H15" s="115">
        <v>0.38</v>
      </c>
      <c r="I15" s="35">
        <v>350</v>
      </c>
      <c r="J15" s="12">
        <v>350</v>
      </c>
      <c r="K15" s="12">
        <v>350</v>
      </c>
      <c r="L15" s="12">
        <v>350</v>
      </c>
      <c r="M15" s="36">
        <f t="shared" si="5"/>
        <v>1400</v>
      </c>
      <c r="N15" s="60">
        <f t="shared" si="6"/>
        <v>98.000000000000014</v>
      </c>
      <c r="O15" s="19">
        <f t="shared" si="7"/>
        <v>742</v>
      </c>
      <c r="P15" s="19">
        <f t="shared" si="8"/>
        <v>28</v>
      </c>
      <c r="Q15" s="19">
        <f t="shared" si="9"/>
        <v>532</v>
      </c>
      <c r="R15" s="36">
        <f t="shared" si="4"/>
        <v>1400</v>
      </c>
    </row>
    <row r="16" spans="2:18">
      <c r="B16" s="127"/>
      <c r="C16" s="26" t="s">
        <v>19</v>
      </c>
      <c r="D16" s="158"/>
      <c r="E16" s="117">
        <v>1</v>
      </c>
      <c r="F16" s="8"/>
      <c r="G16" s="8"/>
      <c r="H16" s="48"/>
      <c r="I16" s="35">
        <v>569</v>
      </c>
      <c r="J16" s="12">
        <v>569</v>
      </c>
      <c r="K16" s="12">
        <v>569</v>
      </c>
      <c r="L16" s="139">
        <v>569</v>
      </c>
      <c r="M16" s="36">
        <f t="shared" si="5"/>
        <v>2276</v>
      </c>
      <c r="N16" s="60">
        <f t="shared" si="6"/>
        <v>2276</v>
      </c>
      <c r="O16" s="19">
        <f t="shared" si="7"/>
        <v>0</v>
      </c>
      <c r="P16" s="19">
        <f t="shared" si="8"/>
        <v>0</v>
      </c>
      <c r="Q16" s="19">
        <f t="shared" si="9"/>
        <v>0</v>
      </c>
      <c r="R16" s="36">
        <f t="shared" si="4"/>
        <v>2276</v>
      </c>
    </row>
    <row r="17" spans="2:18">
      <c r="B17" s="127"/>
      <c r="C17" s="26" t="s">
        <v>21</v>
      </c>
      <c r="D17" s="158"/>
      <c r="E17" s="114">
        <v>1</v>
      </c>
      <c r="F17" s="8"/>
      <c r="G17" s="8"/>
      <c r="H17" s="48"/>
      <c r="I17" s="35">
        <v>2847</v>
      </c>
      <c r="J17" s="12">
        <v>2847</v>
      </c>
      <c r="K17" s="12">
        <v>2847</v>
      </c>
      <c r="L17" s="139">
        <v>2847</v>
      </c>
      <c r="M17" s="36">
        <f t="shared" si="5"/>
        <v>11388</v>
      </c>
      <c r="N17" s="60">
        <f t="shared" si="6"/>
        <v>11388</v>
      </c>
      <c r="O17" s="19">
        <f t="shared" si="7"/>
        <v>0</v>
      </c>
      <c r="P17" s="19">
        <f t="shared" si="8"/>
        <v>0</v>
      </c>
      <c r="Q17" s="19">
        <f t="shared" si="9"/>
        <v>0</v>
      </c>
      <c r="R17" s="36">
        <f t="shared" si="4"/>
        <v>11388</v>
      </c>
    </row>
    <row r="18" spans="2:18">
      <c r="B18" s="127"/>
      <c r="C18" s="26" t="s">
        <v>73</v>
      </c>
      <c r="D18" s="158"/>
      <c r="E18" s="44"/>
      <c r="F18" s="115">
        <v>1</v>
      </c>
      <c r="G18" s="8"/>
      <c r="H18" s="48"/>
      <c r="I18" s="35">
        <v>1907</v>
      </c>
      <c r="J18" s="12"/>
      <c r="K18" s="12"/>
      <c r="L18" s="12"/>
      <c r="M18" s="36">
        <f t="shared" si="5"/>
        <v>1907</v>
      </c>
      <c r="N18" s="60">
        <f t="shared" si="6"/>
        <v>0</v>
      </c>
      <c r="O18" s="19">
        <f t="shared" si="7"/>
        <v>1907</v>
      </c>
      <c r="P18" s="19">
        <f t="shared" si="8"/>
        <v>0</v>
      </c>
      <c r="Q18" s="19">
        <f t="shared" si="9"/>
        <v>0</v>
      </c>
      <c r="R18" s="36">
        <f t="shared" si="4"/>
        <v>1907</v>
      </c>
    </row>
    <row r="19" spans="2:18">
      <c r="B19" s="127"/>
      <c r="C19" s="26" t="s">
        <v>74</v>
      </c>
      <c r="D19" s="158"/>
      <c r="E19" s="114">
        <v>0.11</v>
      </c>
      <c r="F19" s="115">
        <v>0.82</v>
      </c>
      <c r="G19" s="115">
        <v>7.0000000000000007E-2</v>
      </c>
      <c r="H19" s="48"/>
      <c r="I19" s="35">
        <f>507+296</f>
        <v>803</v>
      </c>
      <c r="J19" s="12">
        <f>1654+591</f>
        <v>2245</v>
      </c>
      <c r="K19" s="12">
        <v>99</v>
      </c>
      <c r="L19" s="12"/>
      <c r="M19" s="36">
        <f t="shared" si="5"/>
        <v>3147</v>
      </c>
      <c r="N19" s="60">
        <f t="shared" si="6"/>
        <v>346.17</v>
      </c>
      <c r="O19" s="19">
        <f t="shared" si="7"/>
        <v>2580.54</v>
      </c>
      <c r="P19" s="19">
        <f t="shared" si="8"/>
        <v>220.29000000000002</v>
      </c>
      <c r="Q19" s="19">
        <f t="shared" si="9"/>
        <v>0</v>
      </c>
      <c r="R19" s="36">
        <f t="shared" si="4"/>
        <v>3147</v>
      </c>
    </row>
    <row r="20" spans="2:18">
      <c r="B20" s="127"/>
      <c r="C20" s="26" t="s">
        <v>76</v>
      </c>
      <c r="D20" s="159"/>
      <c r="E20" s="119"/>
      <c r="F20" s="120"/>
      <c r="G20" s="120"/>
      <c r="H20" s="116">
        <v>1</v>
      </c>
      <c r="I20" s="35">
        <v>762</v>
      </c>
      <c r="J20" s="12">
        <v>762</v>
      </c>
      <c r="K20" s="12"/>
      <c r="L20" s="12">
        <v>3499</v>
      </c>
      <c r="M20" s="36">
        <f t="shared" si="5"/>
        <v>5023</v>
      </c>
      <c r="N20" s="60">
        <f t="shared" si="6"/>
        <v>0</v>
      </c>
      <c r="O20" s="19">
        <f t="shared" si="7"/>
        <v>0</v>
      </c>
      <c r="P20" s="19">
        <f t="shared" si="8"/>
        <v>0</v>
      </c>
      <c r="Q20" s="19">
        <f t="shared" si="9"/>
        <v>5023</v>
      </c>
      <c r="R20" s="36">
        <f t="shared" si="4"/>
        <v>5023</v>
      </c>
    </row>
    <row r="21" spans="2:18">
      <c r="B21" s="125"/>
      <c r="C21" s="74"/>
      <c r="D21" s="135"/>
      <c r="E21" s="78"/>
      <c r="F21" s="79"/>
      <c r="G21" s="79"/>
      <c r="H21" s="80"/>
      <c r="I21" s="75"/>
      <c r="J21" s="76"/>
      <c r="K21" s="76"/>
      <c r="L21" s="76"/>
      <c r="M21" s="77"/>
      <c r="N21" s="81"/>
      <c r="O21" s="82"/>
      <c r="P21" s="82"/>
      <c r="Q21" s="82"/>
      <c r="R21" s="77"/>
    </row>
    <row r="22" spans="2:18">
      <c r="B22" s="128" t="s">
        <v>75</v>
      </c>
      <c r="C22" s="26" t="s">
        <v>17</v>
      </c>
      <c r="D22" s="157" t="s">
        <v>89</v>
      </c>
      <c r="E22" s="114">
        <v>1</v>
      </c>
      <c r="F22" s="8"/>
      <c r="G22" s="8"/>
      <c r="H22" s="48"/>
      <c r="I22" s="35">
        <v>5251</v>
      </c>
      <c r="J22" s="12">
        <v>12345</v>
      </c>
      <c r="K22" s="12">
        <v>11330</v>
      </c>
      <c r="L22" s="12">
        <v>11330</v>
      </c>
      <c r="M22" s="36">
        <f t="shared" ref="M22:M29" si="10">SUM(I22:L22)</f>
        <v>40256</v>
      </c>
      <c r="N22" s="60">
        <f t="shared" ref="N22:N29" si="11">$M22*E22</f>
        <v>40256</v>
      </c>
      <c r="O22" s="19">
        <f t="shared" ref="O22:O29" si="12">$M22*F22</f>
        <v>0</v>
      </c>
      <c r="P22" s="19">
        <f t="shared" ref="P22:P29" si="13">$M22*G22</f>
        <v>0</v>
      </c>
      <c r="Q22" s="19">
        <f t="shared" ref="Q22:Q29" si="14">$M22*H22</f>
        <v>0</v>
      </c>
      <c r="R22" s="36">
        <f t="shared" si="4"/>
        <v>40256</v>
      </c>
    </row>
    <row r="23" spans="2:18">
      <c r="B23" s="128" t="s">
        <v>26</v>
      </c>
      <c r="C23" s="28" t="s">
        <v>78</v>
      </c>
      <c r="D23" s="158"/>
      <c r="E23" s="50"/>
      <c r="F23" s="115">
        <v>0.52</v>
      </c>
      <c r="G23" s="115">
        <v>0.03</v>
      </c>
      <c r="H23" s="116">
        <v>0.45</v>
      </c>
      <c r="I23" s="35">
        <v>394</v>
      </c>
      <c r="J23" s="12">
        <v>1128</v>
      </c>
      <c r="K23" s="12"/>
      <c r="L23" s="12"/>
      <c r="M23" s="36">
        <f t="shared" si="10"/>
        <v>1522</v>
      </c>
      <c r="N23" s="60">
        <f t="shared" si="11"/>
        <v>0</v>
      </c>
      <c r="O23" s="19">
        <f t="shared" si="12"/>
        <v>791.44</v>
      </c>
      <c r="P23" s="19">
        <f t="shared" si="13"/>
        <v>45.66</v>
      </c>
      <c r="Q23" s="19">
        <f t="shared" si="14"/>
        <v>684.9</v>
      </c>
      <c r="R23" s="36">
        <f t="shared" si="4"/>
        <v>1522</v>
      </c>
    </row>
    <row r="24" spans="2:18">
      <c r="B24" s="128"/>
      <c r="C24" s="26" t="s">
        <v>24</v>
      </c>
      <c r="D24" s="158"/>
      <c r="E24" s="114">
        <v>7.0000000000000007E-2</v>
      </c>
      <c r="F24" s="115">
        <v>0.53</v>
      </c>
      <c r="G24" s="115">
        <v>0.02</v>
      </c>
      <c r="H24" s="115">
        <v>0.38</v>
      </c>
      <c r="I24" s="35">
        <v>1194</v>
      </c>
      <c r="J24" s="12">
        <v>2022</v>
      </c>
      <c r="K24" s="12">
        <v>2022</v>
      </c>
      <c r="L24" s="12">
        <v>2022</v>
      </c>
      <c r="M24" s="36">
        <f t="shared" si="10"/>
        <v>7260</v>
      </c>
      <c r="N24" s="60">
        <f t="shared" si="11"/>
        <v>508.20000000000005</v>
      </c>
      <c r="O24" s="19">
        <f t="shared" si="12"/>
        <v>3847.8</v>
      </c>
      <c r="P24" s="19">
        <f t="shared" si="13"/>
        <v>145.20000000000002</v>
      </c>
      <c r="Q24" s="19">
        <f t="shared" si="14"/>
        <v>2758.8</v>
      </c>
      <c r="R24" s="36">
        <f t="shared" si="4"/>
        <v>7260</v>
      </c>
    </row>
    <row r="25" spans="2:18">
      <c r="B25" s="129"/>
      <c r="C25" s="26" t="s">
        <v>77</v>
      </c>
      <c r="D25" s="158"/>
      <c r="E25" s="114">
        <v>7.0000000000000007E-2</v>
      </c>
      <c r="F25" s="115">
        <v>0.53</v>
      </c>
      <c r="G25" s="115">
        <v>0.02</v>
      </c>
      <c r="H25" s="115">
        <v>0.38</v>
      </c>
      <c r="I25" s="37"/>
      <c r="J25" s="13"/>
      <c r="K25" s="13">
        <v>1176</v>
      </c>
      <c r="L25" s="13"/>
      <c r="M25" s="36">
        <f t="shared" si="10"/>
        <v>1176</v>
      </c>
      <c r="N25" s="60">
        <f t="shared" si="11"/>
        <v>82.320000000000007</v>
      </c>
      <c r="O25" s="19">
        <f t="shared" si="12"/>
        <v>623.28000000000009</v>
      </c>
      <c r="P25" s="19">
        <f t="shared" si="13"/>
        <v>23.52</v>
      </c>
      <c r="Q25" s="19">
        <f t="shared" si="14"/>
        <v>446.88</v>
      </c>
      <c r="R25" s="36">
        <f t="shared" si="4"/>
        <v>1176</v>
      </c>
    </row>
    <row r="26" spans="2:18">
      <c r="B26" s="127"/>
      <c r="C26" s="26" t="s">
        <v>29</v>
      </c>
      <c r="D26" s="158"/>
      <c r="E26" s="114">
        <v>7.0000000000000007E-2</v>
      </c>
      <c r="F26" s="115">
        <v>0.53</v>
      </c>
      <c r="G26" s="115">
        <v>0.02</v>
      </c>
      <c r="H26" s="115">
        <v>0.38</v>
      </c>
      <c r="I26" s="35">
        <v>394</v>
      </c>
      <c r="J26" s="12">
        <v>1522</v>
      </c>
      <c r="K26" s="12">
        <v>875</v>
      </c>
      <c r="L26" s="12"/>
      <c r="M26" s="36">
        <f t="shared" si="10"/>
        <v>2791</v>
      </c>
      <c r="N26" s="60">
        <f t="shared" si="11"/>
        <v>195.37</v>
      </c>
      <c r="O26" s="19">
        <f t="shared" si="12"/>
        <v>1479.23</v>
      </c>
      <c r="P26" s="19">
        <f t="shared" si="13"/>
        <v>55.82</v>
      </c>
      <c r="Q26" s="19">
        <f t="shared" si="14"/>
        <v>1060.58</v>
      </c>
      <c r="R26" s="36">
        <f t="shared" si="4"/>
        <v>2791</v>
      </c>
    </row>
    <row r="27" spans="2:18">
      <c r="B27" s="127"/>
      <c r="C27" s="26" t="s">
        <v>30</v>
      </c>
      <c r="D27" s="158"/>
      <c r="E27" s="114">
        <v>7.0000000000000007E-2</v>
      </c>
      <c r="F27" s="115">
        <v>0.53</v>
      </c>
      <c r="G27" s="115">
        <v>0.02</v>
      </c>
      <c r="H27" s="115">
        <v>0.38</v>
      </c>
      <c r="I27" s="35"/>
      <c r="J27" s="12">
        <v>2030</v>
      </c>
      <c r="K27" s="12">
        <v>1015</v>
      </c>
      <c r="L27" s="12"/>
      <c r="M27" s="36">
        <f t="shared" si="10"/>
        <v>3045</v>
      </c>
      <c r="N27" s="60">
        <f t="shared" si="11"/>
        <v>213.15000000000003</v>
      </c>
      <c r="O27" s="19">
        <f t="shared" si="12"/>
        <v>1613.8500000000001</v>
      </c>
      <c r="P27" s="19">
        <f t="shared" si="13"/>
        <v>60.9</v>
      </c>
      <c r="Q27" s="19">
        <f t="shared" si="14"/>
        <v>1157.0999999999999</v>
      </c>
      <c r="R27" s="36">
        <f t="shared" si="4"/>
        <v>3045</v>
      </c>
    </row>
    <row r="28" spans="2:18">
      <c r="B28" s="127"/>
      <c r="C28" s="26" t="s">
        <v>31</v>
      </c>
      <c r="D28" s="158"/>
      <c r="E28" s="114">
        <v>7.0000000000000007E-2</v>
      </c>
      <c r="F28" s="115">
        <v>0.53</v>
      </c>
      <c r="G28" s="115">
        <v>0.02</v>
      </c>
      <c r="H28" s="115">
        <v>0.38</v>
      </c>
      <c r="I28" s="35">
        <v>210</v>
      </c>
      <c r="J28" s="12">
        <v>324</v>
      </c>
      <c r="K28" s="12">
        <v>324</v>
      </c>
      <c r="L28" s="12"/>
      <c r="M28" s="36">
        <f t="shared" si="10"/>
        <v>858</v>
      </c>
      <c r="N28" s="60">
        <f t="shared" si="11"/>
        <v>60.06</v>
      </c>
      <c r="O28" s="19">
        <f t="shared" si="12"/>
        <v>454.74</v>
      </c>
      <c r="P28" s="19">
        <f t="shared" si="13"/>
        <v>17.16</v>
      </c>
      <c r="Q28" s="19">
        <f t="shared" si="14"/>
        <v>326.04000000000002</v>
      </c>
      <c r="R28" s="36">
        <f t="shared" si="4"/>
        <v>858</v>
      </c>
    </row>
    <row r="29" spans="2:18">
      <c r="B29" s="127"/>
      <c r="C29" s="26" t="s">
        <v>26</v>
      </c>
      <c r="D29" s="159"/>
      <c r="E29" s="114">
        <v>7.0000000000000007E-2</v>
      </c>
      <c r="F29" s="115">
        <v>0.53</v>
      </c>
      <c r="G29" s="115">
        <v>0.02</v>
      </c>
      <c r="H29" s="115">
        <v>0.38</v>
      </c>
      <c r="I29" s="35">
        <v>310</v>
      </c>
      <c r="J29" s="12">
        <v>310</v>
      </c>
      <c r="K29" s="12">
        <v>310</v>
      </c>
      <c r="L29" s="12">
        <v>310</v>
      </c>
      <c r="M29" s="36">
        <f t="shared" si="10"/>
        <v>1240</v>
      </c>
      <c r="N29" s="60">
        <f t="shared" si="11"/>
        <v>86.800000000000011</v>
      </c>
      <c r="O29" s="19">
        <f t="shared" si="12"/>
        <v>657.2</v>
      </c>
      <c r="P29" s="19">
        <f t="shared" si="13"/>
        <v>24.8</v>
      </c>
      <c r="Q29" s="19">
        <f t="shared" si="14"/>
        <v>471.2</v>
      </c>
      <c r="R29" s="36">
        <f t="shared" si="4"/>
        <v>1240</v>
      </c>
    </row>
    <row r="30" spans="2:18">
      <c r="B30" s="125"/>
      <c r="C30" s="74"/>
      <c r="D30" s="118"/>
      <c r="E30" s="78"/>
      <c r="F30" s="79"/>
      <c r="G30" s="79"/>
      <c r="H30" s="80"/>
      <c r="I30" s="75"/>
      <c r="J30" s="76"/>
      <c r="K30" s="76"/>
      <c r="L30" s="76"/>
      <c r="M30" s="77"/>
      <c r="N30" s="81"/>
      <c r="O30" s="82"/>
      <c r="P30" s="82"/>
      <c r="Q30" s="82"/>
      <c r="R30" s="77"/>
    </row>
    <row r="31" spans="2:18">
      <c r="B31" s="128" t="s">
        <v>79</v>
      </c>
      <c r="C31" s="26" t="s">
        <v>80</v>
      </c>
      <c r="D31" s="157" t="s">
        <v>90</v>
      </c>
      <c r="E31" s="114">
        <v>1</v>
      </c>
      <c r="F31" s="8"/>
      <c r="G31" s="8"/>
      <c r="H31" s="48"/>
      <c r="I31" s="35">
        <v>408</v>
      </c>
      <c r="J31" s="12">
        <v>427</v>
      </c>
      <c r="K31" s="12">
        <v>429</v>
      </c>
      <c r="L31" s="12">
        <v>431</v>
      </c>
      <c r="M31" s="36">
        <f>SUM(I31:L31)</f>
        <v>1695</v>
      </c>
      <c r="N31" s="60">
        <f t="shared" ref="N31:N32" si="15">$M31*E31</f>
        <v>1695</v>
      </c>
      <c r="O31" s="19">
        <f t="shared" ref="O31:O32" si="16">$M31*F31</f>
        <v>0</v>
      </c>
      <c r="P31" s="19">
        <f t="shared" ref="P31:P32" si="17">$M31*G31</f>
        <v>0</v>
      </c>
      <c r="Q31" s="19">
        <f t="shared" ref="Q31:Q32" si="18">$M31*H31</f>
        <v>0</v>
      </c>
      <c r="R31" s="36">
        <f t="shared" si="4"/>
        <v>1695</v>
      </c>
    </row>
    <row r="32" spans="2:18" ht="15" thickBot="1">
      <c r="B32" s="130"/>
      <c r="C32" s="30" t="s">
        <v>81</v>
      </c>
      <c r="D32" s="162"/>
      <c r="E32" s="132">
        <v>7.0000000000000007E-2</v>
      </c>
      <c r="F32" s="133">
        <v>0.53</v>
      </c>
      <c r="G32" s="133">
        <v>0.02</v>
      </c>
      <c r="H32" s="134">
        <v>0.38</v>
      </c>
      <c r="I32" s="38">
        <v>7428</v>
      </c>
      <c r="J32" s="39">
        <v>7330</v>
      </c>
      <c r="K32" s="39">
        <v>7361</v>
      </c>
      <c r="L32" s="39">
        <v>7392</v>
      </c>
      <c r="M32" s="40">
        <f>SUM(I32:L32)</f>
        <v>29511</v>
      </c>
      <c r="N32" s="61">
        <f t="shared" si="15"/>
        <v>2065.77</v>
      </c>
      <c r="O32" s="62">
        <f t="shared" si="16"/>
        <v>15640.83</v>
      </c>
      <c r="P32" s="62">
        <f t="shared" si="17"/>
        <v>590.22</v>
      </c>
      <c r="Q32" s="62">
        <f t="shared" si="18"/>
        <v>11214.18</v>
      </c>
      <c r="R32" s="73">
        <f t="shared" si="4"/>
        <v>29511</v>
      </c>
    </row>
    <row r="33" spans="2:18" ht="15" thickBot="1"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/>
    </row>
    <row r="34" spans="2:18" ht="15" thickBot="1">
      <c r="B34" s="23" t="s">
        <v>41</v>
      </c>
      <c r="I34" s="63">
        <f t="shared" ref="I34:R34" si="19">SUM(I9:I32)</f>
        <v>27137</v>
      </c>
      <c r="J34" s="64">
        <f t="shared" si="19"/>
        <v>36748</v>
      </c>
      <c r="K34" s="64">
        <f t="shared" si="19"/>
        <v>28707</v>
      </c>
      <c r="L34" s="64">
        <f t="shared" si="19"/>
        <v>28750</v>
      </c>
      <c r="M34" s="65">
        <f t="shared" si="19"/>
        <v>121342</v>
      </c>
      <c r="N34" s="63">
        <f t="shared" si="19"/>
        <v>59908.729999999996</v>
      </c>
      <c r="O34" s="64">
        <f t="shared" si="19"/>
        <v>36096.380000000005</v>
      </c>
      <c r="P34" s="64">
        <f t="shared" si="19"/>
        <v>1232.53</v>
      </c>
      <c r="Q34" s="64">
        <f t="shared" si="19"/>
        <v>24104.36</v>
      </c>
      <c r="R34" s="65">
        <f t="shared" si="19"/>
        <v>121342</v>
      </c>
    </row>
    <row r="35" spans="2:18" ht="15" thickBot="1">
      <c r="N35" s="66">
        <f>N34/$R$34</f>
        <v>0.49371800365907925</v>
      </c>
      <c r="O35" s="66">
        <f t="shared" ref="O35:R35" si="20">O34/$R$34</f>
        <v>0.29747638904913387</v>
      </c>
      <c r="P35" s="66">
        <f t="shared" si="20"/>
        <v>1.0157488750803514E-2</v>
      </c>
      <c r="Q35" s="66">
        <f t="shared" si="20"/>
        <v>0.19864811854098335</v>
      </c>
      <c r="R35" s="66">
        <f t="shared" si="20"/>
        <v>1</v>
      </c>
    </row>
    <row r="36" spans="2:18" ht="15" thickBot="1"/>
    <row r="37" spans="2:18" ht="15" thickBot="1">
      <c r="E37" s="154" t="s">
        <v>50</v>
      </c>
      <c r="F37" s="155"/>
      <c r="G37" s="155"/>
      <c r="H37" s="155"/>
      <c r="I37" s="156"/>
    </row>
    <row r="38" spans="2:18" ht="15" thickBot="1">
      <c r="B38" s="136" t="s">
        <v>82</v>
      </c>
      <c r="C38" s="137"/>
      <c r="D38" s="138"/>
      <c r="E38" s="84" t="s">
        <v>7</v>
      </c>
      <c r="F38" s="85" t="s">
        <v>8</v>
      </c>
      <c r="G38" s="85" t="s">
        <v>9</v>
      </c>
      <c r="H38" s="86" t="s">
        <v>10</v>
      </c>
      <c r="I38" s="87" t="s">
        <v>11</v>
      </c>
    </row>
    <row r="39" spans="2:18">
      <c r="B39" s="88"/>
      <c r="C39" s="89"/>
      <c r="D39" s="89"/>
      <c r="E39" s="97"/>
      <c r="F39" s="97"/>
      <c r="G39" s="97"/>
      <c r="H39" s="97"/>
      <c r="I39" s="90"/>
    </row>
    <row r="40" spans="2:18" ht="16">
      <c r="B40" s="91" t="s">
        <v>45</v>
      </c>
      <c r="C40" s="20"/>
      <c r="D40" s="20"/>
      <c r="E40" s="98" t="s">
        <v>51</v>
      </c>
      <c r="F40" s="98" t="s">
        <v>52</v>
      </c>
      <c r="G40" s="98" t="s">
        <v>53</v>
      </c>
      <c r="H40" s="98" t="s">
        <v>54</v>
      </c>
      <c r="I40" s="92" t="s">
        <v>56</v>
      </c>
    </row>
    <row r="41" spans="2:18" ht="16">
      <c r="B41" s="91" t="s">
        <v>46</v>
      </c>
      <c r="C41" s="20"/>
      <c r="D41" s="20"/>
      <c r="E41" s="98" t="s">
        <v>51</v>
      </c>
      <c r="F41" s="98" t="s">
        <v>52</v>
      </c>
      <c r="G41" s="98" t="s">
        <v>53</v>
      </c>
      <c r="H41" s="98" t="s">
        <v>54</v>
      </c>
      <c r="I41" s="92" t="s">
        <v>56</v>
      </c>
    </row>
    <row r="42" spans="2:18" ht="16">
      <c r="B42" s="91" t="s">
        <v>47</v>
      </c>
      <c r="C42" s="20"/>
      <c r="D42" s="20"/>
      <c r="E42" s="98" t="s">
        <v>51</v>
      </c>
      <c r="F42" s="98" t="s">
        <v>52</v>
      </c>
      <c r="G42" s="98" t="s">
        <v>53</v>
      </c>
      <c r="H42" s="98" t="s">
        <v>54</v>
      </c>
      <c r="I42" s="92" t="s">
        <v>56</v>
      </c>
    </row>
    <row r="43" spans="2:18" ht="16">
      <c r="B43" s="91" t="s">
        <v>48</v>
      </c>
      <c r="C43" s="20"/>
      <c r="D43" s="20"/>
      <c r="E43" s="98" t="s">
        <v>51</v>
      </c>
      <c r="F43" s="98" t="s">
        <v>52</v>
      </c>
      <c r="G43" s="98" t="s">
        <v>53</v>
      </c>
      <c r="H43" s="98" t="s">
        <v>54</v>
      </c>
      <c r="I43" s="92" t="s">
        <v>56</v>
      </c>
    </row>
    <row r="44" spans="2:18">
      <c r="B44" s="91"/>
      <c r="C44" s="20"/>
      <c r="D44" s="20"/>
      <c r="E44" s="99"/>
      <c r="F44" s="99"/>
      <c r="G44" s="99"/>
      <c r="H44" s="99"/>
      <c r="I44" s="93"/>
    </row>
    <row r="45" spans="2:18" ht="16">
      <c r="B45" s="91" t="s">
        <v>49</v>
      </c>
      <c r="C45" s="20"/>
      <c r="D45" s="20"/>
      <c r="E45" s="98" t="s">
        <v>55</v>
      </c>
      <c r="F45" s="100">
        <v>0</v>
      </c>
      <c r="G45" s="100">
        <v>0</v>
      </c>
      <c r="H45" s="100">
        <v>0</v>
      </c>
      <c r="I45" s="92" t="s">
        <v>55</v>
      </c>
    </row>
    <row r="46" spans="2:18" ht="18" customHeight="1">
      <c r="B46" s="91"/>
      <c r="C46" s="20"/>
      <c r="D46" s="20"/>
      <c r="E46" s="99"/>
      <c r="F46" s="99"/>
      <c r="G46" s="99"/>
      <c r="H46" s="99"/>
      <c r="I46" s="93"/>
    </row>
    <row r="47" spans="2:18" ht="18" customHeight="1">
      <c r="B47" s="91" t="s">
        <v>57</v>
      </c>
      <c r="C47" s="20"/>
      <c r="D47" s="20"/>
      <c r="E47" s="98" t="s">
        <v>58</v>
      </c>
      <c r="F47" s="98" t="s">
        <v>59</v>
      </c>
      <c r="G47" s="98" t="s">
        <v>60</v>
      </c>
      <c r="H47" s="98" t="s">
        <v>61</v>
      </c>
      <c r="I47" s="92" t="s">
        <v>62</v>
      </c>
    </row>
    <row r="48" spans="2:18" ht="18" customHeight="1">
      <c r="B48" s="91"/>
      <c r="C48" s="20"/>
      <c r="D48" s="20"/>
      <c r="E48" s="99"/>
      <c r="F48" s="99"/>
      <c r="G48" s="99"/>
      <c r="H48" s="99"/>
      <c r="I48" s="93"/>
    </row>
    <row r="49" spans="2:9" ht="17" thickBot="1">
      <c r="B49" s="94" t="s">
        <v>83</v>
      </c>
      <c r="C49" s="95"/>
      <c r="D49" s="95"/>
      <c r="E49" s="101" t="s">
        <v>63</v>
      </c>
      <c r="F49" s="101" t="s">
        <v>64</v>
      </c>
      <c r="G49" s="101" t="s">
        <v>65</v>
      </c>
      <c r="H49" s="101" t="s">
        <v>66</v>
      </c>
      <c r="I49" s="96"/>
    </row>
  </sheetData>
  <mergeCells count="8">
    <mergeCell ref="N7:R7"/>
    <mergeCell ref="E7:H7"/>
    <mergeCell ref="E37:I37"/>
    <mergeCell ref="D22:D29"/>
    <mergeCell ref="D9:D10"/>
    <mergeCell ref="D31:D32"/>
    <mergeCell ref="I7:M7"/>
    <mergeCell ref="D12:D20"/>
  </mergeCells>
  <pageMargins left="0.7" right="0.7" top="0.75" bottom="0.75" header="0.3" footer="0.3"/>
  <pageSetup paperSize="8" scale="55" orientation="landscape"/>
  <ignoredErrors>
    <ignoredError sqref="I34:L34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</vt:lpstr>
      <vt:lpstr>DSC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2016-09-19T16:02:15Z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1066413295</vt:i4>
  </property>
  <property fmtid="{D5CDD505-2E9C-101B-9397-08002B2CF9AE}" pid="3" name="_NewReviewCycle">
    <vt:lpwstr/>
  </property>
</Properties>
</file>