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4440" windowHeight="9760" activeTab="0"/>
  </bookViews>
  <sheets>
    <sheet name="Mod 186" sheetId="1" r:id="rId1"/>
  </sheets>
  <externalReferences>
    <externalReference r:id="rId4"/>
  </externalReferences>
  <definedNames>
    <definedName name="BaseRPI">#REF!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<sst xmlns="http://schemas.openxmlformats.org/spreadsheetml/2006/main" count="67" uniqueCount="61">
  <si>
    <t>Wales &amp; West (£m)</t>
  </si>
  <si>
    <t>Date: October 11</t>
  </si>
  <si>
    <t>This report is published, in accordance with UNC section V.5.13.1, as a goodwill gesture from Wales &amp; West Utilities to all Shippers</t>
  </si>
  <si>
    <t>following the implementation of Mod 186. It is published on a without prejudice basis and whilst every effort has been made to ensure</t>
  </si>
  <si>
    <t>the accuracy of the information contained herein, it is primarily a forecast.</t>
  </si>
  <si>
    <t>Licence Term</t>
  </si>
  <si>
    <t>2008/9</t>
  </si>
  <si>
    <t>2009/10</t>
  </si>
  <si>
    <t>2010/11</t>
  </si>
  <si>
    <t>2011/12</t>
  </si>
  <si>
    <t>2012/13</t>
  </si>
  <si>
    <t>2013/14</t>
  </si>
  <si>
    <t>2014/15</t>
  </si>
  <si>
    <t>Assumptions</t>
  </si>
  <si>
    <t>RPI % Year on Year</t>
  </si>
  <si>
    <t>RPI based on latest banking indices.</t>
  </si>
  <si>
    <t>Core Allowed Revenue in 2005/06 Prices</t>
  </si>
  <si>
    <r>
      <t>Z</t>
    </r>
    <r>
      <rPr>
        <vertAlign val="subscript"/>
        <sz val="10"/>
        <rFont val="Arial"/>
        <family val="2"/>
      </rPr>
      <t>t</t>
    </r>
  </si>
  <si>
    <t>RPI Factor from Base Yr 2005/6</t>
  </si>
  <si>
    <t>RPIt</t>
  </si>
  <si>
    <t>Cumulative RPI from base year 2005/6 using latest banking indices</t>
  </si>
  <si>
    <t>Core Allowed Inflated</t>
  </si>
  <si>
    <t>Zt x RPIt</t>
  </si>
  <si>
    <t>Pass-Through Business Rates</t>
  </si>
  <si>
    <r>
      <t>RB</t>
    </r>
    <r>
      <rPr>
        <vertAlign val="subscript"/>
        <sz val="10"/>
        <rFont val="Arial"/>
        <family val="2"/>
      </rPr>
      <t>t</t>
    </r>
  </si>
  <si>
    <t>For 2010/11 and 2011/12 the rates are less than the ofgem inflated allowances. Assumed to increase by RPI from 2012/13.</t>
  </si>
  <si>
    <t>Pass-Through Licence Fees</t>
  </si>
  <si>
    <r>
      <t>LF</t>
    </r>
    <r>
      <rPr>
        <vertAlign val="subscript"/>
        <sz val="10"/>
        <rFont val="Arial"/>
        <family val="2"/>
      </rPr>
      <t>t</t>
    </r>
  </si>
  <si>
    <t>The licence fee from 2010/11 rates are less than the ofgem inflated allowance. From 2011/12 assumed to increase by RPI from 2011/12.</t>
  </si>
  <si>
    <t>Pass-Through NTS Pension Deficit</t>
  </si>
  <si>
    <r>
      <t>PD</t>
    </r>
    <r>
      <rPr>
        <vertAlign val="subscript"/>
        <sz val="10"/>
        <rFont val="Arial"/>
        <family val="2"/>
      </rPr>
      <t>t</t>
    </r>
  </si>
  <si>
    <t>The NTS pension deficit was in line with the ofgem inflated allowance for 2010/11.The forecast is expected to be less than the ofgem allowance from 2011/12.</t>
  </si>
  <si>
    <r>
      <t>Pass-Through Others (B4): Theft of Gas,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Party Damage &amp; Water Ingress, Miscellaneous Pass-Through</t>
    </r>
  </si>
  <si>
    <r>
      <t>TG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
+ TPWI</t>
    </r>
    <r>
      <rPr>
        <vertAlign val="subscript"/>
        <sz val="10"/>
        <rFont val="Arial"/>
        <family val="2"/>
      </rPr>
      <t xml:space="preserve">t
</t>
    </r>
    <r>
      <rPr>
        <sz val="10"/>
        <rFont val="Arial"/>
        <family val="2"/>
      </rPr>
      <t>+ MP</t>
    </r>
    <r>
      <rPr>
        <vertAlign val="subscript"/>
        <sz val="10"/>
        <rFont val="Arial"/>
        <family val="2"/>
      </rPr>
      <t>t</t>
    </r>
  </si>
  <si>
    <t>Cost have been and are forecast to be minimal.</t>
  </si>
  <si>
    <t>Allowed Cost Pass-Through Items</t>
  </si>
  <si>
    <t>Shrinkage</t>
  </si>
  <si>
    <r>
      <t>Sh</t>
    </r>
    <r>
      <rPr>
        <vertAlign val="subscript"/>
        <sz val="10"/>
        <rFont val="Arial"/>
        <family val="2"/>
      </rPr>
      <t>t</t>
    </r>
  </si>
  <si>
    <t>Based on forward gas prices published in Heren report dated 30th Sept 11</t>
  </si>
  <si>
    <t>Incentive Revenue and Other Adjustments Forecast Exckuding Shrinkage</t>
  </si>
  <si>
    <r>
      <t>MSRA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
+ Ex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+ IAE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
+ EEt + DRS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
+ IFISD</t>
    </r>
    <r>
      <rPr>
        <vertAlign val="subscript"/>
        <sz val="10"/>
        <rFont val="Arial"/>
        <family val="2"/>
      </rPr>
      <t xml:space="preserve">t
</t>
    </r>
    <r>
      <rPr>
        <sz val="10"/>
        <rFont val="Arial"/>
        <family val="2"/>
      </rPr>
      <t>+ LMt</t>
    </r>
  </si>
  <si>
    <t>K Movement</t>
  </si>
  <si>
    <t>K b/forward from previous year enhanced by interest.</t>
  </si>
  <si>
    <t>Total Shrinkage, Incentives, Adjusyments &amp; K</t>
  </si>
  <si>
    <t>Final Allowed Revenue</t>
  </si>
  <si>
    <t>Forecast Collected Revenue</t>
  </si>
  <si>
    <t>Collected revenue reflects a 4% reduction in capacity income from Oct 11 (Actual 5.4% in Oct 10) and a further 2% reduction in 2012/13.</t>
  </si>
  <si>
    <t xml:space="preserve">Forecast Over / (Under) Recovery (G) </t>
  </si>
  <si>
    <t>Arithmetical April Price % needed for Collected Revenue to equal Allowed Revenue</t>
  </si>
  <si>
    <t>NTS Exit Capacity Charges</t>
  </si>
  <si>
    <t>Used indicative prices from NTS. 2011/12 is for 6 months only</t>
  </si>
  <si>
    <t>Other Assumption</t>
  </si>
  <si>
    <t>No adjustment has been made for TMA costs.</t>
  </si>
  <si>
    <t>£m</t>
  </si>
  <si>
    <t>Low</t>
  </si>
  <si>
    <t>Central</t>
  </si>
  <si>
    <t>High</t>
  </si>
  <si>
    <t>Core Allowed Revenue (RPI Impact)</t>
  </si>
  <si>
    <t>Incentives</t>
  </si>
  <si>
    <t>Final Collected Revenue Forecast</t>
  </si>
  <si>
    <t>Reflects our latest view of the Emissions incentive, Capacity Outputs Allowance, MSRA and Meter Tipping Point Allowance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</si>
</sst>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_ ;[Red]\-#,##0.0\ "/>
    <numFmt numFmtId="166" formatCode="#,##0.00_ ;[Red]\-#,##0.00\ "/>
    <numFmt numFmtId="167" formatCode="#,##0.0_ ;[Red]\(#,##0.0\)\ "/>
    <numFmt numFmtId="168" formatCode="#,##0.000_ ;[Red]\(#,##0.000\)\ "/>
    <numFmt numFmtId="169" formatCode="0.00%_);_)\(0.00%\)"/>
    <numFmt numFmtId="170" formatCode="_-[$€-2]* #,##0.00_-;\-[$€-2]* #,##0.00_-;_-[$€-2]* &quot;-&quot;??_-"/>
    <numFmt numFmtId="171" formatCode="#,##0_);_)\(#,##0\);\-_);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u val="single"/>
      <sz val="11"/>
      <color indexed="48"/>
      <name val="CG Omega"/>
      <family val="2"/>
    </font>
    <font>
      <sz val="9"/>
      <name val="Arial"/>
      <family val="2"/>
    </font>
    <font>
      <sz val="10"/>
      <color indexed="6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7" fillId="31" borderId="0">
      <alignment/>
      <protection/>
    </xf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33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1" fontId="8" fillId="0" borderId="0" applyProtection="0">
      <alignment horizontal="right"/>
    </xf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9" fillId="0" borderId="0">
      <alignment horizontal="center"/>
      <protection/>
    </xf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5" fillId="0" borderId="0" xfId="60" applyFont="1">
      <alignment/>
      <protection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center"/>
      <protection/>
    </xf>
    <xf numFmtId="0" fontId="0" fillId="0" borderId="0" xfId="60" applyNumberFormat="1" applyFont="1" applyFill="1">
      <alignment/>
      <protection/>
    </xf>
    <xf numFmtId="0" fontId="45" fillId="0" borderId="10" xfId="60" applyFont="1" applyBorder="1">
      <alignment/>
      <protection/>
    </xf>
    <xf numFmtId="0" fontId="46" fillId="0" borderId="11" xfId="60" applyFont="1" applyBorder="1" applyAlignment="1">
      <alignment horizontal="center"/>
      <protection/>
    </xf>
    <xf numFmtId="0" fontId="46" fillId="0" borderId="11" xfId="60" applyFont="1" applyFill="1" applyBorder="1" applyAlignment="1">
      <alignment horizontal="center"/>
      <protection/>
    </xf>
    <xf numFmtId="0" fontId="45" fillId="0" borderId="11" xfId="60" applyFont="1" applyBorder="1" applyAlignment="1">
      <alignment horizontal="center"/>
      <protection/>
    </xf>
    <xf numFmtId="0" fontId="0" fillId="0" borderId="12" xfId="60" applyFont="1" applyBorder="1">
      <alignment/>
      <protection/>
    </xf>
    <xf numFmtId="0" fontId="45" fillId="0" borderId="12" xfId="60" applyFont="1" applyBorder="1">
      <alignment/>
      <protection/>
    </xf>
    <xf numFmtId="164" fontId="0" fillId="0" borderId="12" xfId="60" applyNumberFormat="1" applyFont="1" applyBorder="1">
      <alignment/>
      <protection/>
    </xf>
    <xf numFmtId="164" fontId="45" fillId="0" borderId="12" xfId="60" applyNumberFormat="1" applyFont="1" applyBorder="1">
      <alignment/>
      <protection/>
    </xf>
    <xf numFmtId="164" fontId="45" fillId="0" borderId="12" xfId="60" applyNumberFormat="1" applyFont="1" applyFill="1" applyBorder="1">
      <alignment/>
      <protection/>
    </xf>
    <xf numFmtId="165" fontId="0" fillId="0" borderId="12" xfId="60" applyNumberFormat="1" applyFont="1" applyBorder="1">
      <alignment/>
      <protection/>
    </xf>
    <xf numFmtId="166" fontId="0" fillId="0" borderId="12" xfId="60" applyNumberFormat="1" applyFont="1" applyFill="1" applyBorder="1" applyAlignment="1">
      <alignment horizontal="right"/>
      <protection/>
    </xf>
    <xf numFmtId="0" fontId="0" fillId="0" borderId="12" xfId="60" applyFont="1" applyBorder="1" applyAlignment="1">
      <alignment horizontal="center" vertical="center" wrapText="1"/>
      <protection/>
    </xf>
    <xf numFmtId="165" fontId="45" fillId="0" borderId="12" xfId="60" applyNumberFormat="1" applyFont="1" applyBorder="1">
      <alignment/>
      <protection/>
    </xf>
    <xf numFmtId="0" fontId="45" fillId="0" borderId="12" xfId="60" applyFont="1" applyFill="1" applyBorder="1">
      <alignment/>
      <protection/>
    </xf>
    <xf numFmtId="0" fontId="45" fillId="0" borderId="12" xfId="60" applyFont="1" applyBorder="1" applyAlignment="1">
      <alignment horizontal="center"/>
      <protection/>
    </xf>
    <xf numFmtId="0" fontId="2" fillId="12" borderId="11" xfId="60" applyFont="1" applyFill="1" applyBorder="1">
      <alignment/>
      <protection/>
    </xf>
    <xf numFmtId="0" fontId="2" fillId="12" borderId="11" xfId="60" applyFont="1" applyFill="1" applyBorder="1" applyAlignment="1">
      <alignment horizontal="center"/>
      <protection/>
    </xf>
    <xf numFmtId="165" fontId="46" fillId="12" borderId="11" xfId="60" applyNumberFormat="1" applyFont="1" applyFill="1" applyBorder="1">
      <alignment/>
      <protection/>
    </xf>
    <xf numFmtId="0" fontId="46" fillId="12" borderId="11" xfId="60" applyFont="1" applyFill="1" applyBorder="1">
      <alignment/>
      <protection/>
    </xf>
    <xf numFmtId="0" fontId="45" fillId="0" borderId="11" xfId="60" applyFont="1" applyBorder="1" applyAlignment="1">
      <alignment vertical="center"/>
      <protection/>
    </xf>
    <xf numFmtId="0" fontId="0" fillId="0" borderId="11" xfId="60" applyFont="1" applyBorder="1" applyAlignment="1">
      <alignment horizontal="center" vertical="center" wrapText="1"/>
      <protection/>
    </xf>
    <xf numFmtId="167" fontId="45" fillId="0" borderId="11" xfId="60" applyNumberFormat="1" applyFont="1" applyBorder="1" applyAlignment="1">
      <alignment vertical="center"/>
      <protection/>
    </xf>
    <xf numFmtId="167" fontId="45" fillId="0" borderId="11" xfId="60" applyNumberFormat="1" applyFont="1" applyFill="1" applyBorder="1" applyAlignment="1">
      <alignment vertical="center"/>
      <protection/>
    </xf>
    <xf numFmtId="0" fontId="45" fillId="0" borderId="11" xfId="60" applyFont="1" applyBorder="1" applyAlignment="1">
      <alignment wrapText="1"/>
      <protection/>
    </xf>
    <xf numFmtId="167" fontId="45" fillId="0" borderId="11" xfId="60" applyNumberFormat="1" applyFont="1" applyFill="1" applyBorder="1">
      <alignment/>
      <protection/>
    </xf>
    <xf numFmtId="0" fontId="45" fillId="0" borderId="11" xfId="60" applyFont="1" applyBorder="1">
      <alignment/>
      <protection/>
    </xf>
    <xf numFmtId="167" fontId="45" fillId="0" borderId="11" xfId="60" applyNumberFormat="1" applyFont="1" applyBorder="1">
      <alignment/>
      <protection/>
    </xf>
    <xf numFmtId="0" fontId="45" fillId="0" borderId="11" xfId="60" applyFont="1" applyBorder="1" applyAlignment="1">
      <alignment vertical="center" wrapText="1"/>
      <protection/>
    </xf>
    <xf numFmtId="0" fontId="0" fillId="0" borderId="13" xfId="60" applyFont="1" applyBorder="1" applyAlignment="1">
      <alignment horizontal="center" vertical="center" wrapText="1"/>
      <protection/>
    </xf>
    <xf numFmtId="167" fontId="45" fillId="0" borderId="11" xfId="60" applyNumberFormat="1" applyFont="1" applyBorder="1" applyAlignment="1">
      <alignment vertical="center" wrapText="1"/>
      <protection/>
    </xf>
    <xf numFmtId="0" fontId="46" fillId="12" borderId="11" xfId="60" applyFont="1" applyFill="1" applyBorder="1" applyAlignment="1">
      <alignment vertical="center" wrapText="1"/>
      <protection/>
    </xf>
    <xf numFmtId="167" fontId="46" fillId="12" borderId="11" xfId="60" applyNumberFormat="1" applyFont="1" applyFill="1" applyBorder="1" applyAlignment="1">
      <alignment vertical="center"/>
      <protection/>
    </xf>
    <xf numFmtId="0" fontId="45" fillId="0" borderId="11" xfId="60" applyFont="1" applyFill="1" applyBorder="1" applyAlignment="1">
      <alignment vertical="center" wrapText="1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14" xfId="60" applyFont="1" applyBorder="1" applyAlignment="1">
      <alignment horizontal="left" vertical="center" wrapText="1"/>
      <protection/>
    </xf>
    <xf numFmtId="167" fontId="45" fillId="0" borderId="11" xfId="60" applyNumberFormat="1" applyFont="1" applyBorder="1" applyAlignment="1">
      <alignment wrapText="1"/>
      <protection/>
    </xf>
    <xf numFmtId="0" fontId="45" fillId="12" borderId="11" xfId="60" applyFont="1" applyFill="1" applyBorder="1">
      <alignment/>
      <protection/>
    </xf>
    <xf numFmtId="167" fontId="45" fillId="12" borderId="11" xfId="60" applyNumberFormat="1" applyFont="1" applyFill="1" applyBorder="1" applyAlignment="1">
      <alignment wrapText="1"/>
      <protection/>
    </xf>
    <xf numFmtId="167" fontId="45" fillId="12" borderId="11" xfId="60" applyNumberFormat="1" applyFont="1" applyFill="1" applyBorder="1">
      <alignment/>
      <protection/>
    </xf>
    <xf numFmtId="0" fontId="45" fillId="12" borderId="15" xfId="60" applyFont="1" applyFill="1" applyBorder="1">
      <alignment/>
      <protection/>
    </xf>
    <xf numFmtId="167" fontId="45" fillId="12" borderId="15" xfId="60" applyNumberFormat="1" applyFont="1" applyFill="1" applyBorder="1">
      <alignment/>
      <protection/>
    </xf>
    <xf numFmtId="167" fontId="45" fillId="0" borderId="12" xfId="60" applyNumberFormat="1" applyFont="1" applyFill="1" applyBorder="1">
      <alignment/>
      <protection/>
    </xf>
    <xf numFmtId="0" fontId="45" fillId="12" borderId="11" xfId="60" applyFont="1" applyFill="1" applyBorder="1" applyAlignment="1">
      <alignment vertical="center"/>
      <protection/>
    </xf>
    <xf numFmtId="167" fontId="45" fillId="12" borderId="11" xfId="60" applyNumberFormat="1" applyFont="1" applyFill="1" applyBorder="1" applyAlignment="1">
      <alignment vertical="center"/>
      <protection/>
    </xf>
    <xf numFmtId="168" fontId="45" fillId="0" borderId="12" xfId="60" applyNumberFormat="1" applyFont="1" applyBorder="1">
      <alignment/>
      <protection/>
    </xf>
    <xf numFmtId="168" fontId="45" fillId="0" borderId="12" xfId="60" applyNumberFormat="1" applyFont="1" applyFill="1" applyBorder="1">
      <alignment/>
      <protection/>
    </xf>
    <xf numFmtId="0" fontId="45" fillId="13" borderId="11" xfId="60" applyFont="1" applyFill="1" applyBorder="1">
      <alignment/>
      <protection/>
    </xf>
    <xf numFmtId="165" fontId="0" fillId="13" borderId="11" xfId="60" applyNumberFormat="1" applyFont="1" applyFill="1" applyBorder="1" applyAlignment="1">
      <alignment horizontal="right"/>
      <protection/>
    </xf>
    <xf numFmtId="167" fontId="45" fillId="13" borderId="11" xfId="60" applyNumberFormat="1" applyFont="1" applyFill="1" applyBorder="1">
      <alignment/>
      <protection/>
    </xf>
    <xf numFmtId="166" fontId="45" fillId="0" borderId="11" xfId="60" applyNumberFormat="1" applyFont="1" applyBorder="1">
      <alignment/>
      <protection/>
    </xf>
    <xf numFmtId="0" fontId="45" fillId="0" borderId="11" xfId="60" applyFont="1" applyFill="1" applyBorder="1">
      <alignment/>
      <protection/>
    </xf>
    <xf numFmtId="0" fontId="45" fillId="12" borderId="15" xfId="60" applyFont="1" applyFill="1" applyBorder="1" applyAlignment="1">
      <alignment wrapText="1"/>
      <protection/>
    </xf>
    <xf numFmtId="164" fontId="0" fillId="12" borderId="15" xfId="60" applyNumberFormat="1" applyFont="1" applyFill="1" applyBorder="1" applyAlignment="1">
      <alignment horizontal="right" vertical="center"/>
      <protection/>
    </xf>
    <xf numFmtId="0" fontId="45" fillId="0" borderId="15" xfId="60" applyFont="1" applyBorder="1">
      <alignment/>
      <protection/>
    </xf>
    <xf numFmtId="0" fontId="45" fillId="0" borderId="0" xfId="60" applyFont="1" applyFill="1" applyBorder="1" applyAlignment="1">
      <alignment wrapText="1"/>
      <protection/>
    </xf>
    <xf numFmtId="164" fontId="0" fillId="0" borderId="0" xfId="60" applyNumberFormat="1" applyFont="1" applyFill="1" applyBorder="1" applyAlignment="1">
      <alignment horizontal="right" vertical="center"/>
      <protection/>
    </xf>
    <xf numFmtId="0" fontId="45" fillId="0" borderId="0" xfId="60" applyFont="1" applyBorder="1">
      <alignment/>
      <protection/>
    </xf>
    <xf numFmtId="0" fontId="0" fillId="34" borderId="11" xfId="0" applyFont="1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165" fontId="0" fillId="34" borderId="11" xfId="60" applyNumberFormat="1" applyFont="1" applyFill="1" applyBorder="1" applyAlignment="1">
      <alignment horizontal="right" vertical="center"/>
      <protection/>
    </xf>
    <xf numFmtId="0" fontId="45" fillId="0" borderId="0" xfId="60" applyFont="1" applyBorder="1" applyAlignment="1">
      <alignment wrapText="1"/>
      <protection/>
    </xf>
    <xf numFmtId="164" fontId="0" fillId="0" borderId="0" xfId="60" applyNumberFormat="1" applyFont="1" applyFill="1" applyBorder="1" applyAlignment="1">
      <alignment horizontal="center" vertical="center"/>
      <protection/>
    </xf>
    <xf numFmtId="0" fontId="45" fillId="0" borderId="0" xfId="60" applyFont="1" applyFill="1" applyBorder="1">
      <alignment/>
      <protection/>
    </xf>
    <xf numFmtId="0" fontId="45" fillId="0" borderId="16" xfId="60" applyFont="1" applyBorder="1">
      <alignment/>
      <protection/>
    </xf>
    <xf numFmtId="0" fontId="45" fillId="0" borderId="17" xfId="60" applyFont="1" applyBorder="1">
      <alignment/>
      <protection/>
    </xf>
    <xf numFmtId="0" fontId="45" fillId="0" borderId="15" xfId="60" applyFont="1" applyBorder="1" applyAlignment="1">
      <alignment horizontal="center"/>
      <protection/>
    </xf>
    <xf numFmtId="167" fontId="45" fillId="0" borderId="12" xfId="60" applyNumberFormat="1" applyFont="1" applyBorder="1">
      <alignment/>
      <protection/>
    </xf>
    <xf numFmtId="167" fontId="45" fillId="0" borderId="0" xfId="60" applyNumberFormat="1" applyFont="1">
      <alignment/>
      <protection/>
    </xf>
    <xf numFmtId="0" fontId="45" fillId="0" borderId="18" xfId="60" applyFont="1" applyBorder="1">
      <alignment/>
      <protection/>
    </xf>
    <xf numFmtId="165" fontId="45" fillId="0" borderId="15" xfId="60" applyNumberFormat="1" applyFont="1" applyBorder="1">
      <alignment/>
      <protection/>
    </xf>
    <xf numFmtId="167" fontId="45" fillId="0" borderId="15" xfId="60" applyNumberFormat="1" applyFont="1" applyBorder="1">
      <alignment/>
      <protection/>
    </xf>
    <xf numFmtId="0" fontId="47" fillId="0" borderId="0" xfId="60" applyFont="1">
      <alignment/>
      <protection/>
    </xf>
    <xf numFmtId="0" fontId="47" fillId="0" borderId="0" xfId="60" applyFont="1" applyAlignment="1">
      <alignment horizontal="center"/>
      <protection/>
    </xf>
    <xf numFmtId="0" fontId="46" fillId="0" borderId="19" xfId="60" applyFont="1" applyBorder="1" applyAlignment="1">
      <alignment horizontal="center"/>
      <protection/>
    </xf>
    <xf numFmtId="0" fontId="46" fillId="0" borderId="20" xfId="60" applyFont="1" applyBorder="1" applyAlignment="1">
      <alignment horizontal="center"/>
      <protection/>
    </xf>
    <xf numFmtId="0" fontId="46" fillId="0" borderId="21" xfId="60" applyFont="1" applyBorder="1" applyAlignment="1">
      <alignment horizontal="center"/>
      <protection/>
    </xf>
  </cellXfs>
  <cellStyles count="58">
    <cellStyle name="Normal" xfId="0"/>
    <cellStyle name="_Forecast 09-04-10" xfId="15"/>
    <cellStyle name="=C:\WINNT\SYSTEM32\COMMAND.COM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 2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putData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Std_0" xfId="66"/>
    <cellStyle name="Style 1" xfId="67"/>
    <cellStyle name="Title" xfId="68"/>
    <cellStyle name="Total" xfId="69"/>
    <cellStyle name="Units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%20Private\Transportation%20Income\Mod186\Revised%20Mod%20186\Latest%20WWUMod186%20report%20dated%2030.9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 186"/>
      <sheetName val="Incentives Summary"/>
      <sheetName val="shrinkage 2008_9"/>
      <sheetName val="Exit Capacity Incentive 2008_9"/>
      <sheetName val="Metering Tip Point 2008_9"/>
      <sheetName val="Core Allowed"/>
      <sheetName val="IFID 2008_09"/>
      <sheetName val="IFID 2009_10"/>
      <sheetName val="IFID 2010_11"/>
      <sheetName val="MSRA calcs 2008_9 to 2012_13"/>
      <sheetName val="Meter Tipping Point 2009_10"/>
      <sheetName val="Meeter Tipping Pt 2010_11"/>
      <sheetName val="Meter Tipping Pt 2011_12"/>
      <sheetName val="Meter Tipping Pt 2012_13"/>
      <sheetName val="shrinkage 2009_10 to 2012_13"/>
      <sheetName val="Env. Emiss 2008_9 to 2012_13"/>
      <sheetName val="Exit Capacity 2009_10 - 2012_13"/>
      <sheetName val="Cost Pass Thru 2008_9"/>
      <sheetName val="Cost Pass Through 2009_10"/>
      <sheetName val="Cost Pass Through 2010_11"/>
      <sheetName val="Cost Pass Through 2011_12"/>
      <sheetName val="Cost Pass Through 2012_13"/>
      <sheetName val="Cap Output Inc 2011_12 2012_13"/>
      <sheetName val="Discretionary Reward"/>
      <sheetName val="Exit Capacity Charges 2011_12"/>
      <sheetName val="Exit Capacity Charges 2012_13"/>
      <sheetName val="NTS Charges 12-13 13-14 14-15"/>
      <sheetName val="Submission 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tabSelected="1" workbookViewId="0" topLeftCell="A17">
      <selection activeCell="H43" sqref="H43"/>
    </sheetView>
  </sheetViews>
  <sheetFormatPr defaultColWidth="9.140625" defaultRowHeight="12.75"/>
  <cols>
    <col min="1" max="1" width="0.85546875" style="1" customWidth="1"/>
    <col min="2" max="2" width="42.7109375" style="1" customWidth="1"/>
    <col min="3" max="3" width="13.421875" style="1" bestFit="1" customWidth="1"/>
    <col min="4" max="4" width="11.28125" style="1" customWidth="1"/>
    <col min="5" max="5" width="8.00390625" style="1" bestFit="1" customWidth="1"/>
    <col min="6" max="6" width="8.8515625" style="1" customWidth="1"/>
    <col min="7" max="7" width="8.00390625" style="1" bestFit="1" customWidth="1"/>
    <col min="8" max="8" width="9.421875" style="1" customWidth="1"/>
    <col min="9" max="9" width="7.421875" style="1" bestFit="1" customWidth="1"/>
    <col min="10" max="10" width="8.28125" style="1" bestFit="1" customWidth="1"/>
    <col min="11" max="11" width="62.8515625" style="1" customWidth="1"/>
    <col min="12" max="16384" width="9.140625" style="1" customWidth="1"/>
  </cols>
  <sheetData>
    <row r="2" spans="2:6" ht="12">
      <c r="B2" s="79" t="s">
        <v>0</v>
      </c>
      <c r="C2" s="79"/>
      <c r="D2" s="79"/>
      <c r="E2" s="79"/>
      <c r="F2" s="79"/>
    </row>
    <row r="3" spans="2:15" ht="12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2">
      <c r="B5" s="4" t="s">
        <v>2</v>
      </c>
      <c r="C5" s="4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2">
      <c r="B6" s="6" t="s">
        <v>3</v>
      </c>
      <c r="C6" s="6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4" ht="12">
      <c r="B7" s="6" t="s">
        <v>4</v>
      </c>
      <c r="C7" s="6"/>
      <c r="D7" s="5"/>
    </row>
    <row r="8" spans="2:11" ht="12">
      <c r="B8" s="7"/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9" t="s">
        <v>11</v>
      </c>
      <c r="J8" s="9" t="s">
        <v>12</v>
      </c>
      <c r="K8" s="10" t="s">
        <v>13</v>
      </c>
    </row>
    <row r="9" spans="2:11" ht="12">
      <c r="B9" s="11" t="s">
        <v>14</v>
      </c>
      <c r="C9" s="12"/>
      <c r="D9" s="13">
        <v>0.04069931384528602</v>
      </c>
      <c r="E9" s="14">
        <f aca="true" t="shared" si="0" ref="E9:J9">E12/D12-1</f>
        <v>0.03820447976878616</v>
      </c>
      <c r="F9" s="14">
        <f t="shared" si="0"/>
        <v>-0.00382775119617218</v>
      </c>
      <c r="G9" s="14">
        <f t="shared" si="0"/>
        <v>0.04689546764474728</v>
      </c>
      <c r="H9" s="14">
        <f t="shared" si="0"/>
        <v>0.05163496830163483</v>
      </c>
      <c r="I9" s="15">
        <f t="shared" si="0"/>
        <v>0.030000000000000027</v>
      </c>
      <c r="J9" s="15">
        <f t="shared" si="0"/>
        <v>0.030000000000000027</v>
      </c>
      <c r="K9" s="7" t="s">
        <v>15</v>
      </c>
    </row>
    <row r="10" spans="2:11" ht="12">
      <c r="B10" s="12"/>
      <c r="C10" s="12"/>
      <c r="D10" s="16"/>
      <c r="E10" s="17"/>
      <c r="F10" s="17"/>
      <c r="G10" s="17"/>
      <c r="H10" s="17"/>
      <c r="I10" s="17"/>
      <c r="J10" s="17"/>
      <c r="K10" s="12"/>
    </row>
    <row r="11" spans="2:11" ht="12">
      <c r="B11" s="12" t="s">
        <v>16</v>
      </c>
      <c r="C11" s="18" t="s">
        <v>17</v>
      </c>
      <c r="D11" s="19">
        <v>245.73999999999998</v>
      </c>
      <c r="E11" s="19">
        <v>257.15</v>
      </c>
      <c r="F11" s="19">
        <v>259.32</v>
      </c>
      <c r="G11" s="19">
        <v>262.27</v>
      </c>
      <c r="H11" s="19">
        <v>264.32</v>
      </c>
      <c r="I11" s="20"/>
      <c r="J11" s="20"/>
      <c r="K11" s="12"/>
    </row>
    <row r="12" spans="2:11" ht="12">
      <c r="B12" s="11" t="s">
        <v>18</v>
      </c>
      <c r="C12" s="21" t="s">
        <v>19</v>
      </c>
      <c r="D12" s="16">
        <v>1.1072</v>
      </c>
      <c r="E12" s="17">
        <v>1.1495</v>
      </c>
      <c r="F12" s="17">
        <v>1.1451</v>
      </c>
      <c r="G12" s="17">
        <v>1.1988</v>
      </c>
      <c r="H12" s="17">
        <v>1.2607</v>
      </c>
      <c r="I12" s="17">
        <f>H12*1.03</f>
        <v>1.298521</v>
      </c>
      <c r="J12" s="17">
        <f>I12*1.03</f>
        <v>1.33747663</v>
      </c>
      <c r="K12" s="12" t="s">
        <v>20</v>
      </c>
    </row>
    <row r="13" spans="2:11" ht="12">
      <c r="B13" s="11"/>
      <c r="C13" s="11"/>
      <c r="D13" s="16"/>
      <c r="E13" s="19"/>
      <c r="F13" s="19"/>
      <c r="G13" s="19"/>
      <c r="H13" s="19"/>
      <c r="I13" s="20"/>
      <c r="J13" s="20"/>
      <c r="K13" s="12"/>
    </row>
    <row r="14" spans="2:11" ht="12">
      <c r="B14" s="22" t="s">
        <v>21</v>
      </c>
      <c r="C14" s="23" t="s">
        <v>22</v>
      </c>
      <c r="D14" s="24">
        <f>D11*D12</f>
        <v>272.083328</v>
      </c>
      <c r="E14" s="24">
        <f>E11*E12</f>
        <v>295.59392499999996</v>
      </c>
      <c r="F14" s="24">
        <f>F11*F12</f>
        <v>296.947332</v>
      </c>
      <c r="G14" s="24">
        <f>G11*G12</f>
        <v>314.409276</v>
      </c>
      <c r="H14" s="24">
        <f>H11*H12</f>
        <v>333.22822399999995</v>
      </c>
      <c r="I14" s="25"/>
      <c r="J14" s="25"/>
      <c r="K14" s="12"/>
    </row>
    <row r="15" spans="2:11" ht="24">
      <c r="B15" s="26" t="s">
        <v>23</v>
      </c>
      <c r="C15" s="27" t="s">
        <v>24</v>
      </c>
      <c r="D15" s="28">
        <v>0.731351</v>
      </c>
      <c r="E15" s="28">
        <v>1.035155</v>
      </c>
      <c r="F15" s="28">
        <v>-0.640966</v>
      </c>
      <c r="G15" s="28">
        <v>-0.9965438299999982</v>
      </c>
      <c r="H15" s="28">
        <v>-1.5993329848999978</v>
      </c>
      <c r="I15" s="29"/>
      <c r="J15" s="29"/>
      <c r="K15" s="30" t="s">
        <v>25</v>
      </c>
    </row>
    <row r="16" spans="2:11" ht="27.75" customHeight="1">
      <c r="B16" s="26" t="s">
        <v>26</v>
      </c>
      <c r="C16" s="27" t="s">
        <v>27</v>
      </c>
      <c r="D16" s="28">
        <v>0.137049</v>
      </c>
      <c r="E16" s="28">
        <v>-0.240965</v>
      </c>
      <c r="F16" s="28">
        <v>-0.271557</v>
      </c>
      <c r="G16" s="28">
        <v>-0.06404933333333325</v>
      </c>
      <c r="H16" s="28">
        <v>-0.09489933333333325</v>
      </c>
      <c r="I16" s="31"/>
      <c r="J16" s="31"/>
      <c r="K16" s="30" t="s">
        <v>28</v>
      </c>
    </row>
    <row r="17" spans="2:11" ht="36">
      <c r="B17" s="32" t="s">
        <v>29</v>
      </c>
      <c r="C17" s="27" t="s">
        <v>30</v>
      </c>
      <c r="D17" s="33">
        <v>-0.05374552000000002</v>
      </c>
      <c r="E17" s="33">
        <v>-0.08833652000000002</v>
      </c>
      <c r="F17" s="33">
        <v>0.0034804799999999816</v>
      </c>
      <c r="G17" s="33">
        <v>-0.06313752000000002</v>
      </c>
      <c r="H17" s="33">
        <v>-0.14618952000000002</v>
      </c>
      <c r="I17" s="31"/>
      <c r="J17" s="31"/>
      <c r="K17" s="34" t="s">
        <v>31</v>
      </c>
    </row>
    <row r="18" spans="2:11" ht="36">
      <c r="B18" s="34" t="s">
        <v>32</v>
      </c>
      <c r="C18" s="35" t="s">
        <v>33</v>
      </c>
      <c r="D18" s="36">
        <v>0.002625</v>
      </c>
      <c r="E18" s="28">
        <v>0.002625</v>
      </c>
      <c r="F18" s="28">
        <v>0.01025</v>
      </c>
      <c r="G18" s="28">
        <v>0</v>
      </c>
      <c r="H18" s="28">
        <v>0</v>
      </c>
      <c r="I18" s="29"/>
      <c r="J18" s="29"/>
      <c r="K18" s="26" t="s">
        <v>34</v>
      </c>
    </row>
    <row r="19" spans="2:11" ht="12">
      <c r="B19" s="37" t="s">
        <v>35</v>
      </c>
      <c r="C19" s="37"/>
      <c r="D19" s="38">
        <f>SUM(D15:D18)</f>
        <v>0.81727948</v>
      </c>
      <c r="E19" s="38">
        <f>SUM(E15:E18)</f>
        <v>0.70847848</v>
      </c>
      <c r="F19" s="38">
        <f>SUM(F15:F18)</f>
        <v>-0.89879252</v>
      </c>
      <c r="G19" s="38">
        <f>SUM(G15:G18)</f>
        <v>-1.1237306833333314</v>
      </c>
      <c r="H19" s="38">
        <f>SUM(H15:H18)</f>
        <v>-1.840421838233331</v>
      </c>
      <c r="I19" s="38"/>
      <c r="J19" s="38"/>
      <c r="K19" s="26"/>
    </row>
    <row r="20" spans="2:11" ht="12">
      <c r="B20" s="39" t="s">
        <v>36</v>
      </c>
      <c r="C20" s="40" t="s">
        <v>37</v>
      </c>
      <c r="D20" s="29">
        <v>8.367263773098086</v>
      </c>
      <c r="E20" s="29">
        <v>5.068912703981265</v>
      </c>
      <c r="F20" s="29">
        <v>8.353839269767429</v>
      </c>
      <c r="G20" s="29">
        <v>10.752795164632424</v>
      </c>
      <c r="H20" s="29">
        <v>11.510996470395717</v>
      </c>
      <c r="I20" s="29"/>
      <c r="J20" s="29"/>
      <c r="K20" s="26" t="s">
        <v>38</v>
      </c>
    </row>
    <row r="21" spans="2:11" ht="64.5" customHeight="1">
      <c r="B21" s="34" t="s">
        <v>39</v>
      </c>
      <c r="C21" s="41" t="s">
        <v>40</v>
      </c>
      <c r="D21" s="28">
        <v>4.626687923415137</v>
      </c>
      <c r="E21" s="28">
        <v>7.6113979909222795</v>
      </c>
      <c r="F21" s="28">
        <v>7.401069547613132</v>
      </c>
      <c r="G21" s="29">
        <v>13.278208835699244</v>
      </c>
      <c r="H21" s="29">
        <v>12.37749835888401</v>
      </c>
      <c r="I21" s="29"/>
      <c r="J21" s="29"/>
      <c r="K21" s="34" t="s">
        <v>60</v>
      </c>
    </row>
    <row r="22" spans="2:11" ht="12">
      <c r="B22" s="32" t="s">
        <v>41</v>
      </c>
      <c r="C22" s="32"/>
      <c r="D22" s="42">
        <v>3.14224721936655</v>
      </c>
      <c r="E22" s="33">
        <v>-8.05497159362497</v>
      </c>
      <c r="F22" s="33">
        <v>-3.1957858972959197</v>
      </c>
      <c r="G22" s="33">
        <v>4.453249558886389</v>
      </c>
      <c r="H22" s="33">
        <v>2.266566757287543</v>
      </c>
      <c r="I22" s="31"/>
      <c r="J22" s="31"/>
      <c r="K22" s="32" t="s">
        <v>42</v>
      </c>
    </row>
    <row r="23" spans="2:11" ht="12">
      <c r="B23" s="43" t="s">
        <v>43</v>
      </c>
      <c r="C23" s="43"/>
      <c r="D23" s="44">
        <f>SUM(D20:D22)</f>
        <v>16.136198915879774</v>
      </c>
      <c r="E23" s="44">
        <f>SUM(E20:E22)</f>
        <v>4.625339101278575</v>
      </c>
      <c r="F23" s="44">
        <f>SUM(F20:F22)</f>
        <v>12.55912292008464</v>
      </c>
      <c r="G23" s="44">
        <f>SUM(G20:G22)</f>
        <v>28.48425355921806</v>
      </c>
      <c r="H23" s="44">
        <f>SUM(H20:H22)</f>
        <v>26.15506158656727</v>
      </c>
      <c r="I23" s="45"/>
      <c r="J23" s="45"/>
      <c r="K23" s="32"/>
    </row>
    <row r="24" spans="2:11" ht="12">
      <c r="B24" s="32"/>
      <c r="C24" s="32"/>
      <c r="D24" s="42"/>
      <c r="E24" s="33"/>
      <c r="F24" s="33"/>
      <c r="G24" s="33"/>
      <c r="H24" s="33"/>
      <c r="I24" s="31"/>
      <c r="J24" s="31"/>
      <c r="K24" s="32"/>
    </row>
    <row r="25" spans="2:11" ht="12">
      <c r="B25" s="46" t="s">
        <v>44</v>
      </c>
      <c r="C25" s="46"/>
      <c r="D25" s="47">
        <f>D14+D19+D23</f>
        <v>289.0368063958798</v>
      </c>
      <c r="E25" s="47">
        <f>E14+E19+E23</f>
        <v>300.92774258127855</v>
      </c>
      <c r="F25" s="47">
        <f>F14+F19+F23</f>
        <v>308.6076624000847</v>
      </c>
      <c r="G25" s="47">
        <f>G14+G19+G23</f>
        <v>341.7697988758847</v>
      </c>
      <c r="H25" s="47">
        <f>H14+H19+H23</f>
        <v>357.5428637483339</v>
      </c>
      <c r="I25" s="47">
        <f>H25*I12/H12</f>
        <v>368.26914966078397</v>
      </c>
      <c r="J25" s="47">
        <f>I25*J12/I12</f>
        <v>379.3172241506075</v>
      </c>
      <c r="K25" s="12"/>
    </row>
    <row r="26" spans="2:11" ht="12">
      <c r="B26" s="20"/>
      <c r="C26" s="20"/>
      <c r="D26" s="48"/>
      <c r="E26" s="48"/>
      <c r="F26" s="48"/>
      <c r="G26" s="48"/>
      <c r="H26" s="48"/>
      <c r="I26" s="48"/>
      <c r="J26" s="48"/>
      <c r="K26" s="12"/>
    </row>
    <row r="27" spans="2:11" ht="24">
      <c r="B27" s="49" t="s">
        <v>45</v>
      </c>
      <c r="C27" s="49"/>
      <c r="D27" s="50">
        <v>296.93148734</v>
      </c>
      <c r="E27" s="50">
        <v>304.06086601000004</v>
      </c>
      <c r="F27" s="50">
        <v>304.24173146</v>
      </c>
      <c r="G27" s="50">
        <v>339.4878635758762</v>
      </c>
      <c r="H27" s="50">
        <f>H25</f>
        <v>357.5428637483339</v>
      </c>
      <c r="I27" s="50">
        <f>I25</f>
        <v>368.26914966078397</v>
      </c>
      <c r="J27" s="50">
        <f>J25</f>
        <v>379.3172241506075</v>
      </c>
      <c r="K27" s="30" t="s">
        <v>46</v>
      </c>
    </row>
    <row r="28" spans="2:11" ht="12">
      <c r="B28" s="12"/>
      <c r="C28" s="12"/>
      <c r="D28" s="51"/>
      <c r="E28" s="51"/>
      <c r="F28" s="51"/>
      <c r="G28" s="51"/>
      <c r="H28" s="51"/>
      <c r="I28" s="52"/>
      <c r="J28" s="52"/>
      <c r="K28" s="12"/>
    </row>
    <row r="29" spans="2:11" ht="12">
      <c r="B29" s="53" t="s">
        <v>47</v>
      </c>
      <c r="C29" s="53"/>
      <c r="D29" s="54">
        <f>D27-D25</f>
        <v>7.894680944120182</v>
      </c>
      <c r="E29" s="54">
        <f aca="true" t="shared" si="1" ref="E29:J29">E27-E25</f>
        <v>3.1331234287214897</v>
      </c>
      <c r="F29" s="55">
        <f>F27-F25</f>
        <v>-4.365930940084695</v>
      </c>
      <c r="G29" s="54">
        <f t="shared" si="1"/>
        <v>-2.281935300008513</v>
      </c>
      <c r="H29" s="54">
        <f t="shared" si="1"/>
        <v>0</v>
      </c>
      <c r="I29" s="54">
        <f t="shared" si="1"/>
        <v>0</v>
      </c>
      <c r="J29" s="54">
        <f t="shared" si="1"/>
        <v>0</v>
      </c>
      <c r="K29" s="12"/>
    </row>
    <row r="30" spans="2:11" ht="12">
      <c r="B30" s="32"/>
      <c r="C30" s="32"/>
      <c r="D30" s="56"/>
      <c r="E30" s="56"/>
      <c r="F30" s="56"/>
      <c r="G30" s="56"/>
      <c r="H30" s="56"/>
      <c r="I30" s="57"/>
      <c r="J30" s="57"/>
      <c r="K30" s="12"/>
    </row>
    <row r="31" spans="2:11" ht="24.75" customHeight="1">
      <c r="B31" s="58" t="s">
        <v>48</v>
      </c>
      <c r="C31" s="58"/>
      <c r="D31" s="59">
        <v>0.101</v>
      </c>
      <c r="E31" s="59">
        <v>-0.093</v>
      </c>
      <c r="F31" s="59">
        <v>0.038</v>
      </c>
      <c r="G31" s="59">
        <v>0.151</v>
      </c>
      <c r="H31" s="59">
        <v>0.057</v>
      </c>
      <c r="I31" s="59">
        <f>(I25-H25)/H25</f>
        <v>0.030000000000000138</v>
      </c>
      <c r="J31" s="59">
        <f>(J25-I25)/I25</f>
        <v>0.03000000000000004</v>
      </c>
      <c r="K31" s="60"/>
    </row>
    <row r="32" spans="2:11" ht="14.25" customHeight="1">
      <c r="B32" s="61"/>
      <c r="C32" s="61"/>
      <c r="D32" s="62"/>
      <c r="E32" s="62"/>
      <c r="F32" s="62"/>
      <c r="G32" s="62"/>
      <c r="H32" s="62"/>
      <c r="I32" s="62"/>
      <c r="J32" s="62"/>
      <c r="K32" s="63"/>
    </row>
    <row r="33" spans="2:11" ht="15.75" customHeight="1">
      <c r="B33" s="64" t="s">
        <v>49</v>
      </c>
      <c r="C33" s="64"/>
      <c r="D33" s="64"/>
      <c r="E33" s="64"/>
      <c r="F33" s="64"/>
      <c r="G33" s="65"/>
      <c r="H33" s="65">
        <v>11.486889624249802</v>
      </c>
      <c r="I33" s="65">
        <v>22.444915089345976</v>
      </c>
      <c r="J33" s="66">
        <v>21.129227795366035</v>
      </c>
      <c r="K33" s="32" t="s">
        <v>50</v>
      </c>
    </row>
    <row r="34" spans="2:11" ht="12">
      <c r="B34" s="67"/>
      <c r="C34" s="67"/>
      <c r="D34" s="68"/>
      <c r="E34" s="68"/>
      <c r="F34" s="68"/>
      <c r="G34" s="68"/>
      <c r="H34" s="68"/>
      <c r="I34" s="68"/>
      <c r="J34" s="68"/>
      <c r="K34" s="69"/>
    </row>
    <row r="35" spans="2:11" ht="12">
      <c r="B35" s="78" t="s">
        <v>51</v>
      </c>
      <c r="K35" s="69"/>
    </row>
    <row r="36" spans="2:11" ht="12">
      <c r="B36" s="1" t="s">
        <v>52</v>
      </c>
      <c r="K36" s="63"/>
    </row>
    <row r="37" spans="2:11" ht="12">
      <c r="B37" s="70"/>
      <c r="C37" s="80" t="s">
        <v>9</v>
      </c>
      <c r="D37" s="81"/>
      <c r="E37" s="82"/>
      <c r="F37" s="80" t="s">
        <v>10</v>
      </c>
      <c r="G37" s="81"/>
      <c r="H37" s="82"/>
      <c r="K37" s="63"/>
    </row>
    <row r="38" spans="2:8" ht="12">
      <c r="B38" s="71" t="s">
        <v>53</v>
      </c>
      <c r="C38" s="10" t="s">
        <v>54</v>
      </c>
      <c r="D38" s="10" t="s">
        <v>55</v>
      </c>
      <c r="E38" s="10" t="s">
        <v>56</v>
      </c>
      <c r="F38" s="10" t="s">
        <v>54</v>
      </c>
      <c r="G38" s="10" t="s">
        <v>55</v>
      </c>
      <c r="H38" s="72" t="s">
        <v>56</v>
      </c>
    </row>
    <row r="39" spans="2:8" ht="12">
      <c r="B39" s="12" t="s">
        <v>57</v>
      </c>
      <c r="C39" s="48">
        <v>0</v>
      </c>
      <c r="D39" s="73">
        <f>G14</f>
        <v>314.409276</v>
      </c>
      <c r="E39" s="48">
        <v>0</v>
      </c>
      <c r="F39" s="48">
        <v>-2</v>
      </c>
      <c r="G39" s="74">
        <f>H14</f>
        <v>333.22822399999995</v>
      </c>
      <c r="H39" s="48">
        <v>2</v>
      </c>
    </row>
    <row r="40" spans="2:8" ht="12">
      <c r="B40" s="71" t="s">
        <v>36</v>
      </c>
      <c r="C40" s="48">
        <v>-2</v>
      </c>
      <c r="D40" s="73">
        <f>G20</f>
        <v>10.752795164632424</v>
      </c>
      <c r="E40" s="48">
        <v>2</v>
      </c>
      <c r="F40" s="48">
        <v>-4</v>
      </c>
      <c r="G40" s="74">
        <f>H20</f>
        <v>11.510996470395717</v>
      </c>
      <c r="H40" s="48">
        <v>4</v>
      </c>
    </row>
    <row r="41" spans="2:8" ht="12">
      <c r="B41" s="71" t="s">
        <v>58</v>
      </c>
      <c r="C41" s="19">
        <v>-3.5</v>
      </c>
      <c r="D41" s="73">
        <f>G21</f>
        <v>13.278208835699244</v>
      </c>
      <c r="E41" s="19">
        <v>3.5</v>
      </c>
      <c r="F41" s="19">
        <v>-4</v>
      </c>
      <c r="G41" s="74">
        <f>H21</f>
        <v>12.37749835888401</v>
      </c>
      <c r="H41" s="19">
        <v>4</v>
      </c>
    </row>
    <row r="42" spans="2:8" ht="12">
      <c r="B42" s="75" t="s">
        <v>59</v>
      </c>
      <c r="C42" s="76">
        <v>338</v>
      </c>
      <c r="D42" s="77">
        <f>G27</f>
        <v>339.4878635758762</v>
      </c>
      <c r="E42" s="76">
        <v>345</v>
      </c>
      <c r="F42" s="76">
        <v>350</v>
      </c>
      <c r="G42" s="77">
        <f>H27</f>
        <v>357.5428637483339</v>
      </c>
      <c r="H42" s="76">
        <v>363</v>
      </c>
    </row>
  </sheetData>
  <sheetProtection/>
  <mergeCells count="3">
    <mergeCell ref="B2:F2"/>
    <mergeCell ref="C37:E37"/>
    <mergeCell ref="F37:H3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Wales and West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john.edwards</dc:creator>
  <cp:keywords/>
  <dc:description/>
  <cp:lastModifiedBy>Mike Berrisford</cp:lastModifiedBy>
  <cp:lastPrinted>2011-10-13T15:32:37Z</cp:lastPrinted>
  <dcterms:created xsi:type="dcterms:W3CDTF">2011-10-13T15:25:41Z</dcterms:created>
  <dcterms:modified xsi:type="dcterms:W3CDTF">2011-10-24T10:04:57Z</dcterms:modified>
  <cp:category/>
  <cp:version/>
  <cp:contentType/>
  <cp:contentStatus/>
</cp:coreProperties>
</file>