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35" windowHeight="13800" activeTab="0"/>
  </bookViews>
  <sheets>
    <sheet name="Mod 186" sheetId="1" r:id="rId1"/>
  </sheets>
  <externalReferences>
    <externalReference r:id="rId4"/>
  </externalReferences>
  <definedNames>
    <definedName name="BaseRPI">#REF!</definedName>
    <definedName name="_xlnm.Print_Area" localSheetId="0">'Mod 186'!$A$1:$P$73</definedName>
    <definedName name="RPI">#REF!</definedName>
  </definedNames>
  <calcPr fullCalcOnLoad="1"/>
</workbook>
</file>

<file path=xl/sharedStrings.xml><?xml version="1.0" encoding="utf-8"?>
<sst xmlns="http://schemas.openxmlformats.org/spreadsheetml/2006/main" count="105" uniqueCount="91">
  <si>
    <t>Wales &amp; West (£m)</t>
  </si>
  <si>
    <t>This report is published, in accordance with UNC section V.5.13.1, as a goodwill gesture from Wales &amp; West Utilities to all Shippers</t>
  </si>
  <si>
    <t>following the implementation of Mod 186. It is published on a without prejudice basis and whilst every effort has been made to ensure</t>
  </si>
  <si>
    <t>the accuracy of the information contained herein, it is primarily a forecast.</t>
  </si>
  <si>
    <t>IPs</t>
  </si>
  <si>
    <t>B.Plan</t>
  </si>
  <si>
    <t>Based on Initial Proppsals</t>
  </si>
  <si>
    <t>Description</t>
  </si>
  <si>
    <t>Licence Term</t>
  </si>
  <si>
    <t>2008/9</t>
  </si>
  <si>
    <t>2009/10</t>
  </si>
  <si>
    <t>2010/11</t>
  </si>
  <si>
    <t>2011/12</t>
  </si>
  <si>
    <t>2012/13</t>
  </si>
  <si>
    <t>2013/14</t>
  </si>
  <si>
    <t>2014/15</t>
  </si>
  <si>
    <t>2015/16</t>
  </si>
  <si>
    <t>Assumptions</t>
  </si>
  <si>
    <t>RPI % Year on Year</t>
  </si>
  <si>
    <t>RPI from 2013/14 is based on HM Treasury latest forecasts from Aug 12 report.</t>
  </si>
  <si>
    <t>Core Allowed Revenue in 2005/06 Prices</t>
  </si>
  <si>
    <r>
      <t>Z</t>
    </r>
    <r>
      <rPr>
        <vertAlign val="subscript"/>
        <sz val="8"/>
        <rFont val="Arial"/>
        <family val="2"/>
      </rPr>
      <t>t</t>
    </r>
  </si>
  <si>
    <t>RPI Factor from Base Yr 2005/6</t>
  </si>
  <si>
    <t>RPIt</t>
  </si>
  <si>
    <t>Core Allowed Inflated</t>
  </si>
  <si>
    <t>Zt x RPIt</t>
  </si>
  <si>
    <t>Pass-Through Business Rates</t>
  </si>
  <si>
    <r>
      <t>RB</t>
    </r>
    <r>
      <rPr>
        <vertAlign val="subscript"/>
        <sz val="8"/>
        <rFont val="Arial"/>
        <family val="2"/>
      </rPr>
      <t>t</t>
    </r>
  </si>
  <si>
    <t>For 2012/13 the rates are less than the ofgem inflated allowance.</t>
  </si>
  <si>
    <t>Pass-Through Licence Fees</t>
  </si>
  <si>
    <r>
      <t>LF</t>
    </r>
    <r>
      <rPr>
        <vertAlign val="subscript"/>
        <sz val="8"/>
        <rFont val="Arial"/>
        <family val="2"/>
      </rPr>
      <t>t</t>
    </r>
  </si>
  <si>
    <t xml:space="preserve">For 2012/13 the estimated Licence Fees are in line with the ofgem inflated allowance. </t>
  </si>
  <si>
    <t>Pass-Through NTS Pension Deficit</t>
  </si>
  <si>
    <r>
      <t>PD</t>
    </r>
    <r>
      <rPr>
        <vertAlign val="subscript"/>
        <sz val="8"/>
        <rFont val="Arial"/>
        <family val="2"/>
      </rPr>
      <t>t</t>
    </r>
  </si>
  <si>
    <t>For 2012/13 the charges will exceed the Ofgem Allowance by £1m.</t>
  </si>
  <si>
    <r>
      <t>Pass-Through Others (B4): Theft of Gas, 3</t>
    </r>
    <r>
      <rPr>
        <vertAlign val="superscript"/>
        <sz val="8"/>
        <color indexed="8"/>
        <rFont val="Arial"/>
        <family val="2"/>
      </rPr>
      <t>rd</t>
    </r>
    <r>
      <rPr>
        <sz val="8"/>
        <color indexed="8"/>
        <rFont val="Arial"/>
        <family val="2"/>
      </rPr>
      <t xml:space="preserve"> Party Damage &amp; Water Ingress, Miscellaneous Pass-Through</t>
    </r>
  </si>
  <si>
    <r>
      <t>TG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
+ TPWI</t>
    </r>
    <r>
      <rPr>
        <vertAlign val="subscript"/>
        <sz val="8"/>
        <rFont val="Arial"/>
        <family val="2"/>
      </rPr>
      <t xml:space="preserve">t
</t>
    </r>
    <r>
      <rPr>
        <sz val="8"/>
        <rFont val="Arial"/>
        <family val="2"/>
      </rPr>
      <t>+ MP</t>
    </r>
    <r>
      <rPr>
        <vertAlign val="subscript"/>
        <sz val="8"/>
        <rFont val="Arial"/>
        <family val="2"/>
      </rPr>
      <t>t</t>
    </r>
  </si>
  <si>
    <t>Costs are minimal.</t>
  </si>
  <si>
    <t>Allowed Cost Pass-Through Items</t>
  </si>
  <si>
    <t>Shrinkage</t>
  </si>
  <si>
    <r>
      <t>Sh</t>
    </r>
    <r>
      <rPr>
        <vertAlign val="subscript"/>
        <sz val="8"/>
        <rFont val="Arial"/>
        <family val="2"/>
      </rPr>
      <t>t</t>
    </r>
  </si>
  <si>
    <t>Incentive Revenue and Other Adjustments Forecast Excluding Shrinkage</t>
  </si>
  <si>
    <r>
      <t>MSRA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
+ Ex</t>
    </r>
    <r>
      <rPr>
        <vertAlign val="subscript"/>
        <sz val="8"/>
        <rFont val="Arial"/>
        <family val="2"/>
      </rPr>
      <t xml:space="preserve">t </t>
    </r>
    <r>
      <rPr>
        <sz val="8"/>
        <rFont val="Arial"/>
        <family val="2"/>
      </rPr>
      <t>+ IAE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
+ EEt + DRS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
+ IFISD</t>
    </r>
    <r>
      <rPr>
        <vertAlign val="subscript"/>
        <sz val="8"/>
        <rFont val="Arial"/>
        <family val="2"/>
      </rPr>
      <t xml:space="preserve">t
</t>
    </r>
    <r>
      <rPr>
        <sz val="8"/>
        <rFont val="Arial"/>
        <family val="2"/>
      </rPr>
      <t>+ LMt</t>
    </r>
  </si>
  <si>
    <t>K Movement</t>
  </si>
  <si>
    <t>Kt</t>
  </si>
  <si>
    <t>K b/forward from previous year enhanced by interest.</t>
  </si>
  <si>
    <t>Final Allowed Revenue</t>
  </si>
  <si>
    <t>MRt</t>
  </si>
  <si>
    <t>Forecast Collected Revenue</t>
  </si>
  <si>
    <t>Rt</t>
  </si>
  <si>
    <t>Forecast Over / (Under) Recovery %</t>
  </si>
  <si>
    <t>Arithmetical April Price % needed for Collected Revenue to equal Allowed Revenue</t>
  </si>
  <si>
    <t>NTS Exit Capacity Charges</t>
  </si>
  <si>
    <t>Based on B.Plan capacity bookings and indicative prices published by NTS on 1st May 12. 2012/13 is for 6 mths only.</t>
  </si>
  <si>
    <t>SOQ Assumption</t>
  </si>
  <si>
    <t>Other Assumption</t>
  </si>
  <si>
    <t>No adjustment has been made for TMA for 2012/13. Core Allowed from 2013/14 does not take account of IFRS and Smart Metering.</t>
  </si>
  <si>
    <t>Comments</t>
  </si>
  <si>
    <t>£m</t>
  </si>
  <si>
    <t>Low (Adj.to Central)</t>
  </si>
  <si>
    <t>Central</t>
  </si>
  <si>
    <t>High (Adj.to Central)</t>
  </si>
  <si>
    <t>Core Allowed Revenue (RPI Impact)</t>
  </si>
  <si>
    <t>RPI is final for 2012/13.</t>
  </si>
  <si>
    <t>2012/13 and 2013/14 estimated variation due to volatility of gas prices</t>
  </si>
  <si>
    <t>Incentives</t>
  </si>
  <si>
    <t>Incentives for 2012/13 will be finalised in July 13. Difficult to say at this stage the extent of the variation. Not in a postion to forecast an incentive value for 2013/14.</t>
  </si>
  <si>
    <t>Final Collected Revenue Forecast</t>
  </si>
  <si>
    <t>2012/13 estimated variation based on potential changes to peak capacity following AQ Review in Oct 12. A rough estimate for 2013/14 with the variation based on the potential change to peak day capacity following Oct 13 AQ Review.</t>
  </si>
  <si>
    <t>Average Int Rate</t>
  </si>
  <si>
    <t>PRt</t>
  </si>
  <si>
    <t>Total Interest</t>
  </si>
  <si>
    <t>K Adj.</t>
  </si>
  <si>
    <t>K C/fwd</t>
  </si>
  <si>
    <t>Actual Price Adjustment</t>
  </si>
  <si>
    <t>Indicative Price Adjustment</t>
  </si>
  <si>
    <t>Reported Price Adjustment in the Jan 12 Mod 186 Presentation</t>
  </si>
  <si>
    <t>Apr 2013 Price Increase Excluding Exit Capacity</t>
  </si>
  <si>
    <t>Income Shortfall</t>
  </si>
  <si>
    <t>Increase following Inflation (2013/14 Prices)</t>
  </si>
  <si>
    <t>K + DRS</t>
  </si>
  <si>
    <t>Total % Increase Excluding Exit Capacity</t>
  </si>
  <si>
    <t>Core Allowed for 2013/14, 2014/15 and 2015/16 reflects Initial Proposals and Business Plan</t>
  </si>
  <si>
    <t xml:space="preserve">Costs for 12/13,13/14 and 14/15 are based on Ofgem voume allowances and forward gas prices published on 12.10.12. </t>
  </si>
  <si>
    <t>Date: October 12</t>
  </si>
  <si>
    <t>The 2012/13 position reflects our latest view of the Emissions incentive, Capacity Outputs Allowance, MSRA and Meter Tipping Point Allowance. The entry for 2013/14 (£1.2m) is in respect of the discretionary award which was given to Wales &amp; West in 2011/12, recoverable in 2013/14.</t>
  </si>
  <si>
    <t>15.9% (Note 1)</t>
  </si>
  <si>
    <t>Note 1</t>
  </si>
  <si>
    <t>% Components of The Increase</t>
  </si>
  <si>
    <t>Based on Business Plan</t>
  </si>
  <si>
    <t>6.2% (Note 1)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</si>
</sst>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_ ;[Red]\(#,##0.0\)\ "/>
    <numFmt numFmtId="165" formatCode="0.0%"/>
    <numFmt numFmtId="166" formatCode="#,##0.0_ ;[Red]\-#,##0.0\ "/>
    <numFmt numFmtId="167" formatCode="#,##0.00_ ;[Red]\-#,##0.00\ "/>
    <numFmt numFmtId="168" formatCode="#,##0.000_ ;[Red]\-#,##0.000\ "/>
    <numFmt numFmtId="169" formatCode="#,##0.000_ ;[Red]\(#,##0.000\)\ "/>
    <numFmt numFmtId="170" formatCode="#,##0.00000_ ;[Red]\-#,##0.00000\ "/>
    <numFmt numFmtId="171" formatCode="0.0_ ;[Red]\-0.0\ "/>
    <numFmt numFmtId="172" formatCode="_-[$€-2]* #,##0.00_-;\-[$€-2]* #,##0.00_-;_-[$€-2]* &quot;-&quot;??_-"/>
    <numFmt numFmtId="173" formatCode="#,##0_);_)\(#,##0\);\-_);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name val="Arial"/>
      <family val="2"/>
    </font>
    <font>
      <sz val="10"/>
      <name val="Helv"/>
      <family val="0"/>
    </font>
    <font>
      <u val="single"/>
      <sz val="11"/>
      <color indexed="12"/>
      <name val="CG Omega"/>
      <family val="2"/>
    </font>
    <font>
      <u val="single"/>
      <sz val="11"/>
      <color indexed="48"/>
      <name val="CG Omega"/>
      <family val="2"/>
    </font>
    <font>
      <sz val="8"/>
      <name val="Tahoma"/>
      <family val="2"/>
    </font>
    <font>
      <sz val="9"/>
      <name val="Arial"/>
      <family val="2"/>
    </font>
    <font>
      <sz val="10"/>
      <color indexed="6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10" fillId="31" borderId="0">
      <alignment/>
      <protection/>
    </xf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2" fillId="33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1" fillId="0" borderId="0" applyFont="0" applyFill="0" applyBorder="0" applyAlignment="0" applyProtection="0"/>
    <xf numFmtId="173" fontId="12" fillId="0" borderId="0" applyProtection="0">
      <alignment horizontal="right"/>
    </xf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13" fillId="0" borderId="0">
      <alignment horizontal="center"/>
      <protection/>
    </xf>
    <xf numFmtId="0" fontId="48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164" fontId="49" fillId="0" borderId="0" xfId="61" applyNumberFormat="1" applyFont="1">
      <alignment/>
      <protection/>
    </xf>
    <xf numFmtId="0" fontId="49" fillId="0" borderId="0" xfId="61" applyFont="1">
      <alignment/>
      <protection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64" fontId="3" fillId="0" borderId="0" xfId="0" applyNumberFormat="1" applyFont="1" applyAlignment="1">
      <alignment horizontal="justify" vertical="center" wrapText="1"/>
    </xf>
    <xf numFmtId="0" fontId="3" fillId="0" borderId="0" xfId="61" applyFont="1" applyFill="1">
      <alignment/>
      <protection/>
    </xf>
    <xf numFmtId="0" fontId="2" fillId="0" borderId="0" xfId="0" applyFont="1" applyFill="1" applyAlignment="1">
      <alignment horizontal="justify" vertical="center" wrapText="1"/>
    </xf>
    <xf numFmtId="0" fontId="3" fillId="0" borderId="0" xfId="61" applyNumberFormat="1" applyFont="1" applyFill="1">
      <alignment/>
      <protection/>
    </xf>
    <xf numFmtId="0" fontId="3" fillId="0" borderId="0" xfId="61" applyFont="1" applyFill="1" applyAlignment="1">
      <alignment horizontal="center"/>
      <protection/>
    </xf>
    <xf numFmtId="0" fontId="50" fillId="0" borderId="0" xfId="61" applyFont="1" applyBorder="1" applyAlignment="1">
      <alignment horizontal="center"/>
      <protection/>
    </xf>
    <xf numFmtId="0" fontId="50" fillId="8" borderId="10" xfId="61" applyFont="1" applyFill="1" applyBorder="1" applyAlignment="1">
      <alignment horizontal="center" vertical="center"/>
      <protection/>
    </xf>
    <xf numFmtId="0" fontId="50" fillId="8" borderId="10" xfId="61" applyFont="1" applyFill="1" applyBorder="1" applyAlignment="1">
      <alignment horizontal="center" vertical="center" wrapText="1"/>
      <protection/>
    </xf>
    <xf numFmtId="0" fontId="50" fillId="0" borderId="11" xfId="61" applyFont="1" applyFill="1" applyBorder="1" applyAlignment="1">
      <alignment horizontal="center" vertical="center"/>
      <protection/>
    </xf>
    <xf numFmtId="0" fontId="3" fillId="0" borderId="11" xfId="61" applyFont="1" applyBorder="1">
      <alignment/>
      <protection/>
    </xf>
    <xf numFmtId="0" fontId="49" fillId="0" borderId="11" xfId="61" applyFont="1" applyBorder="1">
      <alignment/>
      <protection/>
    </xf>
    <xf numFmtId="165" fontId="3" fillId="0" borderId="11" xfId="61" applyNumberFormat="1" applyFont="1" applyBorder="1">
      <alignment/>
      <protection/>
    </xf>
    <xf numFmtId="165" fontId="49" fillId="0" borderId="11" xfId="61" applyNumberFormat="1" applyFont="1" applyBorder="1">
      <alignment/>
      <protection/>
    </xf>
    <xf numFmtId="165" fontId="49" fillId="0" borderId="11" xfId="61" applyNumberFormat="1" applyFont="1" applyFill="1" applyBorder="1">
      <alignment/>
      <protection/>
    </xf>
    <xf numFmtId="0" fontId="49" fillId="0" borderId="12" xfId="61" applyFont="1" applyBorder="1">
      <alignment/>
      <protection/>
    </xf>
    <xf numFmtId="166" fontId="3" fillId="0" borderId="11" xfId="61" applyNumberFormat="1" applyFont="1" applyBorder="1">
      <alignment/>
      <protection/>
    </xf>
    <xf numFmtId="167" fontId="3" fillId="0" borderId="11" xfId="61" applyNumberFormat="1" applyFont="1" applyFill="1" applyBorder="1" applyAlignment="1">
      <alignment horizontal="right"/>
      <protection/>
    </xf>
    <xf numFmtId="0" fontId="3" fillId="0" borderId="11" xfId="61" applyFont="1" applyBorder="1" applyAlignment="1">
      <alignment horizontal="center" vertical="center" wrapText="1"/>
      <protection/>
    </xf>
    <xf numFmtId="166" fontId="49" fillId="0" borderId="11" xfId="61" applyNumberFormat="1" applyFont="1" applyBorder="1">
      <alignment/>
      <protection/>
    </xf>
    <xf numFmtId="166" fontId="49" fillId="0" borderId="11" xfId="61" applyNumberFormat="1" applyFont="1" applyFill="1" applyBorder="1">
      <alignment/>
      <protection/>
    </xf>
    <xf numFmtId="0" fontId="49" fillId="0" borderId="11" xfId="61" applyFont="1" applyBorder="1" applyAlignment="1">
      <alignment horizontal="center"/>
      <protection/>
    </xf>
    <xf numFmtId="0" fontId="49" fillId="0" borderId="11" xfId="61" applyFont="1" applyFill="1" applyBorder="1">
      <alignment/>
      <protection/>
    </xf>
    <xf numFmtId="0" fontId="49" fillId="0" borderId="13" xfId="61" applyFont="1" applyFill="1" applyBorder="1">
      <alignment/>
      <protection/>
    </xf>
    <xf numFmtId="0" fontId="2" fillId="0" borderId="10" xfId="61" applyFont="1" applyFill="1" applyBorder="1">
      <alignment/>
      <protection/>
    </xf>
    <xf numFmtId="0" fontId="2" fillId="0" borderId="10" xfId="61" applyFont="1" applyFill="1" applyBorder="1" applyAlignment="1">
      <alignment horizontal="center"/>
      <protection/>
    </xf>
    <xf numFmtId="166" fontId="50" fillId="0" borderId="10" xfId="61" applyNumberFormat="1" applyFont="1" applyFill="1" applyBorder="1">
      <alignment/>
      <protection/>
    </xf>
    <xf numFmtId="166" fontId="50" fillId="0" borderId="11" xfId="61" applyNumberFormat="1" applyFont="1" applyFill="1" applyBorder="1">
      <alignment/>
      <protection/>
    </xf>
    <xf numFmtId="0" fontId="49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horizontal="center" vertical="center" wrapText="1"/>
      <protection/>
    </xf>
    <xf numFmtId="164" fontId="49" fillId="0" borderId="10" xfId="61" applyNumberFormat="1" applyFont="1" applyBorder="1" applyAlignment="1">
      <alignment vertical="center"/>
      <protection/>
    </xf>
    <xf numFmtId="164" fontId="49" fillId="0" borderId="10" xfId="61" applyNumberFormat="1" applyFont="1" applyFill="1" applyBorder="1" applyAlignment="1">
      <alignment vertical="center"/>
      <protection/>
    </xf>
    <xf numFmtId="164" fontId="49" fillId="0" borderId="11" xfId="61" applyNumberFormat="1" applyFont="1" applyFill="1" applyBorder="1" applyAlignment="1">
      <alignment vertical="center"/>
      <protection/>
    </xf>
    <xf numFmtId="0" fontId="49" fillId="0" borderId="10" xfId="61" applyFont="1" applyBorder="1" applyAlignment="1">
      <alignment wrapText="1"/>
      <protection/>
    </xf>
    <xf numFmtId="0" fontId="50" fillId="0" borderId="0" xfId="61" applyFont="1" applyFill="1">
      <alignment/>
      <protection/>
    </xf>
    <xf numFmtId="164" fontId="49" fillId="0" borderId="10" xfId="61" applyNumberFormat="1" applyFont="1" applyFill="1" applyBorder="1">
      <alignment/>
      <protection/>
    </xf>
    <xf numFmtId="164" fontId="49" fillId="0" borderId="11" xfId="61" applyNumberFormat="1" applyFont="1" applyFill="1" applyBorder="1">
      <alignment/>
      <protection/>
    </xf>
    <xf numFmtId="0" fontId="49" fillId="0" borderId="10" xfId="61" applyFont="1" applyBorder="1">
      <alignment/>
      <protection/>
    </xf>
    <xf numFmtId="164" fontId="49" fillId="0" borderId="10" xfId="61" applyNumberFormat="1" applyFont="1" applyBorder="1">
      <alignment/>
      <protection/>
    </xf>
    <xf numFmtId="0" fontId="49" fillId="0" borderId="10" xfId="61" applyFont="1" applyBorder="1" applyAlignment="1">
      <alignment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164" fontId="49" fillId="0" borderId="10" xfId="61" applyNumberFormat="1" applyFont="1" applyBorder="1" applyAlignment="1">
      <alignment vertical="center" wrapText="1"/>
      <protection/>
    </xf>
    <xf numFmtId="0" fontId="50" fillId="0" borderId="10" xfId="61" applyFont="1" applyFill="1" applyBorder="1" applyAlignment="1">
      <alignment vertical="center" wrapText="1"/>
      <protection/>
    </xf>
    <xf numFmtId="164" fontId="50" fillId="0" borderId="10" xfId="61" applyNumberFormat="1" applyFont="1" applyFill="1" applyBorder="1" applyAlignment="1">
      <alignment vertical="center"/>
      <protection/>
    </xf>
    <xf numFmtId="164" fontId="50" fillId="0" borderId="11" xfId="61" applyNumberFormat="1" applyFont="1" applyFill="1" applyBorder="1" applyAlignment="1">
      <alignment vertical="center"/>
      <protection/>
    </xf>
    <xf numFmtId="0" fontId="49" fillId="0" borderId="10" xfId="61" applyFont="1" applyFill="1" applyBorder="1" applyAlignment="1">
      <alignment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49" fillId="0" borderId="10" xfId="61" applyFont="1" applyBorder="1" applyAlignment="1">
      <alignment horizontal="center"/>
      <protection/>
    </xf>
    <xf numFmtId="164" fontId="49" fillId="0" borderId="10" xfId="61" applyNumberFormat="1" applyFont="1" applyBorder="1" applyAlignment="1">
      <alignment wrapText="1"/>
      <protection/>
    </xf>
    <xf numFmtId="168" fontId="49" fillId="0" borderId="0" xfId="61" applyNumberFormat="1" applyFont="1">
      <alignment/>
      <protection/>
    </xf>
    <xf numFmtId="0" fontId="50" fillId="8" borderId="13" xfId="61" applyFont="1" applyFill="1" applyBorder="1">
      <alignment/>
      <protection/>
    </xf>
    <xf numFmtId="0" fontId="49" fillId="8" borderId="13" xfId="61" applyFont="1" applyFill="1" applyBorder="1" applyAlignment="1">
      <alignment horizontal="center"/>
      <protection/>
    </xf>
    <xf numFmtId="164" fontId="50" fillId="8" borderId="13" xfId="61" applyNumberFormat="1" applyFont="1" applyFill="1" applyBorder="1">
      <alignment/>
      <protection/>
    </xf>
    <xf numFmtId="164" fontId="50" fillId="0" borderId="11" xfId="61" applyNumberFormat="1" applyFont="1" applyFill="1" applyBorder="1">
      <alignment/>
      <protection/>
    </xf>
    <xf numFmtId="0" fontId="50" fillId="8" borderId="10" xfId="61" applyFont="1" applyFill="1" applyBorder="1" applyAlignment="1">
      <alignment vertical="center"/>
      <protection/>
    </xf>
    <xf numFmtId="164" fontId="50" fillId="8" borderId="10" xfId="61" applyNumberFormat="1" applyFont="1" applyFill="1" applyBorder="1" applyAlignment="1">
      <alignment vertical="center"/>
      <protection/>
    </xf>
    <xf numFmtId="0" fontId="49" fillId="0" borderId="0" xfId="61" applyFont="1" applyFill="1">
      <alignment/>
      <protection/>
    </xf>
    <xf numFmtId="169" fontId="49" fillId="0" borderId="11" xfId="61" applyNumberFormat="1" applyFont="1" applyBorder="1">
      <alignment/>
      <protection/>
    </xf>
    <xf numFmtId="169" fontId="49" fillId="0" borderId="11" xfId="61" applyNumberFormat="1" applyFont="1" applyFill="1" applyBorder="1">
      <alignment/>
      <protection/>
    </xf>
    <xf numFmtId="0" fontId="50" fillId="8" borderId="10" xfId="61" applyFont="1" applyFill="1" applyBorder="1">
      <alignment/>
      <protection/>
    </xf>
    <xf numFmtId="0" fontId="50" fillId="8" borderId="10" xfId="61" applyFont="1" applyFill="1" applyBorder="1" applyAlignment="1">
      <alignment horizontal="center"/>
      <protection/>
    </xf>
    <xf numFmtId="166" fontId="2" fillId="8" borderId="10" xfId="61" applyNumberFormat="1" applyFont="1" applyFill="1" applyBorder="1" applyAlignment="1">
      <alignment horizontal="right"/>
      <protection/>
    </xf>
    <xf numFmtId="166" fontId="50" fillId="8" borderId="10" xfId="61" applyNumberFormat="1" applyFont="1" applyFill="1" applyBorder="1">
      <alignment/>
      <protection/>
    </xf>
    <xf numFmtId="166" fontId="2" fillId="0" borderId="11" xfId="61" applyNumberFormat="1" applyFont="1" applyFill="1" applyBorder="1" applyAlignment="1">
      <alignment horizontal="right"/>
      <protection/>
    </xf>
    <xf numFmtId="167" fontId="49" fillId="0" borderId="10" xfId="61" applyNumberFormat="1" applyFont="1" applyBorder="1">
      <alignment/>
      <protection/>
    </xf>
    <xf numFmtId="0" fontId="49" fillId="0" borderId="10" xfId="61" applyFont="1" applyFill="1" applyBorder="1">
      <alignment/>
      <protection/>
    </xf>
    <xf numFmtId="0" fontId="50" fillId="8" borderId="13" xfId="61" applyFont="1" applyFill="1" applyBorder="1" applyAlignment="1">
      <alignment wrapText="1"/>
      <protection/>
    </xf>
    <xf numFmtId="165" fontId="2" fillId="8" borderId="13" xfId="61" applyNumberFormat="1" applyFont="1" applyFill="1" applyBorder="1" applyAlignment="1">
      <alignment horizontal="right" vertical="center"/>
      <protection/>
    </xf>
    <xf numFmtId="165" fontId="2" fillId="0" borderId="11" xfId="61" applyNumberFormat="1" applyFont="1" applyFill="1" applyBorder="1" applyAlignment="1">
      <alignment horizontal="right" vertical="center"/>
      <protection/>
    </xf>
    <xf numFmtId="0" fontId="49" fillId="0" borderId="13" xfId="61" applyFont="1" applyBorder="1">
      <alignment/>
      <protection/>
    </xf>
    <xf numFmtId="0" fontId="49" fillId="0" borderId="0" xfId="61" applyFont="1" applyFill="1" applyBorder="1" applyAlignment="1">
      <alignment wrapText="1"/>
      <protection/>
    </xf>
    <xf numFmtId="165" fontId="3" fillId="0" borderId="0" xfId="61" applyNumberFormat="1" applyFont="1" applyFill="1" applyBorder="1" applyAlignment="1">
      <alignment horizontal="right" vertical="center"/>
      <protection/>
    </xf>
    <xf numFmtId="0" fontId="49" fillId="0" borderId="0" xfId="61" applyFont="1" applyBorder="1">
      <alignment/>
      <protection/>
    </xf>
    <xf numFmtId="0" fontId="2" fillId="8" borderId="10" xfId="0" applyFont="1" applyFill="1" applyBorder="1" applyAlignment="1">
      <alignment vertical="center"/>
    </xf>
    <xf numFmtId="0" fontId="3" fillId="8" borderId="10" xfId="0" applyFont="1" applyFill="1" applyBorder="1" applyAlignment="1">
      <alignment vertical="center"/>
    </xf>
    <xf numFmtId="166" fontId="3" fillId="8" borderId="10" xfId="0" applyNumberFormat="1" applyFont="1" applyFill="1" applyBorder="1" applyAlignment="1">
      <alignment vertical="center"/>
    </xf>
    <xf numFmtId="166" fontId="2" fillId="8" borderId="10" xfId="0" applyNumberFormat="1" applyFont="1" applyFill="1" applyBorder="1" applyAlignment="1">
      <alignment vertical="center"/>
    </xf>
    <xf numFmtId="166" fontId="2" fillId="8" borderId="10" xfId="61" applyNumberFormat="1" applyFont="1" applyFill="1" applyBorder="1" applyAlignment="1">
      <alignment horizontal="right" vertical="center"/>
      <protection/>
    </xf>
    <xf numFmtId="166" fontId="2" fillId="0" borderId="11" xfId="61" applyNumberFormat="1" applyFont="1" applyFill="1" applyBorder="1" applyAlignment="1">
      <alignment horizontal="right" vertical="center"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0" xfId="61" applyNumberFormat="1" applyFont="1" applyFill="1" applyBorder="1" applyAlignment="1">
      <alignment horizontal="right" vertical="center"/>
      <protection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0" fontId="2" fillId="0" borderId="10" xfId="0" applyNumberFormat="1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5" fontId="2" fillId="0" borderId="10" xfId="61" applyNumberFormat="1" applyFont="1" applyFill="1" applyBorder="1" applyAlignment="1">
      <alignment horizontal="right" vertical="center"/>
      <protection/>
    </xf>
    <xf numFmtId="0" fontId="49" fillId="0" borderId="0" xfId="61" applyFont="1" applyBorder="1" applyAlignment="1">
      <alignment wrapText="1"/>
      <protection/>
    </xf>
    <xf numFmtId="165" fontId="3" fillId="0" borderId="0" xfId="61" applyNumberFormat="1" applyFont="1" applyFill="1" applyBorder="1" applyAlignment="1">
      <alignment horizontal="center" vertical="center"/>
      <protection/>
    </xf>
    <xf numFmtId="0" fontId="49" fillId="0" borderId="0" xfId="61" applyFont="1" applyFill="1" applyBorder="1">
      <alignment/>
      <protection/>
    </xf>
    <xf numFmtId="0" fontId="51" fillId="0" borderId="0" xfId="61" applyFont="1">
      <alignment/>
      <protection/>
    </xf>
    <xf numFmtId="0" fontId="50" fillId="0" borderId="10" xfId="61" applyFont="1" applyFill="1" applyBorder="1" applyAlignment="1">
      <alignment horizontal="center"/>
      <protection/>
    </xf>
    <xf numFmtId="0" fontId="49" fillId="0" borderId="16" xfId="61" applyFont="1" applyBorder="1">
      <alignment/>
      <protection/>
    </xf>
    <xf numFmtId="0" fontId="49" fillId="0" borderId="17" xfId="61" applyFont="1" applyBorder="1">
      <alignment/>
      <protection/>
    </xf>
    <xf numFmtId="0" fontId="49" fillId="0" borderId="18" xfId="61" applyFont="1" applyBorder="1">
      <alignment/>
      <protection/>
    </xf>
    <xf numFmtId="0" fontId="49" fillId="0" borderId="10" xfId="61" applyFont="1" applyBorder="1" applyAlignment="1">
      <alignment horizontal="center" wrapText="1"/>
      <protection/>
    </xf>
    <xf numFmtId="0" fontId="49" fillId="0" borderId="11" xfId="61" applyFont="1" applyFill="1" applyBorder="1" applyAlignment="1">
      <alignment horizontal="center" wrapText="1"/>
      <protection/>
    </xf>
    <xf numFmtId="0" fontId="49" fillId="0" borderId="19" xfId="61" applyFont="1" applyBorder="1">
      <alignment/>
      <protection/>
    </xf>
    <xf numFmtId="0" fontId="49" fillId="0" borderId="20" xfId="61" applyFont="1" applyBorder="1">
      <alignment/>
      <protection/>
    </xf>
    <xf numFmtId="164" fontId="49" fillId="0" borderId="21" xfId="61" applyNumberFormat="1" applyFont="1" applyBorder="1">
      <alignment/>
      <protection/>
    </xf>
    <xf numFmtId="166" fontId="49" fillId="0" borderId="10" xfId="61" applyNumberFormat="1" applyFont="1" applyBorder="1">
      <alignment/>
      <protection/>
    </xf>
    <xf numFmtId="0" fontId="49" fillId="0" borderId="22" xfId="61" applyFont="1" applyBorder="1">
      <alignment/>
      <protection/>
    </xf>
    <xf numFmtId="0" fontId="49" fillId="0" borderId="23" xfId="61" applyFont="1" applyBorder="1">
      <alignment/>
      <protection/>
    </xf>
    <xf numFmtId="0" fontId="49" fillId="0" borderId="24" xfId="61" applyFont="1" applyBorder="1">
      <alignment/>
      <protection/>
    </xf>
    <xf numFmtId="0" fontId="3" fillId="0" borderId="0" xfId="61" applyFont="1" applyAlignment="1">
      <alignment horizontal="right"/>
      <protection/>
    </xf>
    <xf numFmtId="0" fontId="3" fillId="0" borderId="0" xfId="61" applyFont="1">
      <alignment/>
      <protection/>
    </xf>
    <xf numFmtId="10" fontId="3" fillId="34" borderId="10" xfId="61" applyNumberFormat="1" applyFont="1" applyFill="1" applyBorder="1">
      <alignment/>
      <protection/>
    </xf>
    <xf numFmtId="0" fontId="3" fillId="0" borderId="23" xfId="61" applyFont="1" applyBorder="1">
      <alignment/>
      <protection/>
    </xf>
    <xf numFmtId="10" fontId="3" fillId="0" borderId="24" xfId="68" applyNumberFormat="1" applyFont="1" applyFill="1" applyBorder="1" applyAlignment="1">
      <alignment/>
    </xf>
    <xf numFmtId="0" fontId="3" fillId="0" borderId="0" xfId="61" applyFont="1" applyFill="1" applyBorder="1">
      <alignment/>
      <protection/>
    </xf>
    <xf numFmtId="10" fontId="3" fillId="0" borderId="0" xfId="61" applyNumberFormat="1" applyFont="1">
      <alignment/>
      <protection/>
    </xf>
    <xf numFmtId="166" fontId="3" fillId="0" borderId="0" xfId="61" applyNumberFormat="1" applyFont="1">
      <alignment/>
      <protection/>
    </xf>
    <xf numFmtId="170" fontId="3" fillId="0" borderId="0" xfId="61" applyNumberFormat="1" applyFont="1">
      <alignment/>
      <protection/>
    </xf>
    <xf numFmtId="17" fontId="3" fillId="0" borderId="0" xfId="61" applyNumberFormat="1" applyFont="1" applyFill="1" applyBorder="1" applyAlignment="1">
      <alignment horizontal="center"/>
      <protection/>
    </xf>
    <xf numFmtId="165" fontId="3" fillId="0" borderId="0" xfId="61" applyNumberFormat="1" applyFont="1" applyFill="1" applyBorder="1" applyAlignment="1">
      <alignment horizontal="right"/>
      <protection/>
    </xf>
    <xf numFmtId="165" fontId="3" fillId="0" borderId="0" xfId="61" applyNumberFormat="1" applyFont="1" applyFill="1" applyAlignment="1">
      <alignment horizontal="right"/>
      <protection/>
    </xf>
    <xf numFmtId="0" fontId="49" fillId="0" borderId="0" xfId="61" applyFont="1" applyAlignment="1">
      <alignment horizontal="right"/>
      <protection/>
    </xf>
    <xf numFmtId="165" fontId="49" fillId="0" borderId="0" xfId="61" applyNumberFormat="1" applyFont="1" applyAlignment="1">
      <alignment horizontal="right"/>
      <protection/>
    </xf>
    <xf numFmtId="165" fontId="49" fillId="0" borderId="0" xfId="61" applyNumberFormat="1" applyFont="1">
      <alignment/>
      <protection/>
    </xf>
    <xf numFmtId="0" fontId="7" fillId="0" borderId="12" xfId="64" applyFont="1" applyBorder="1" applyAlignment="1">
      <alignment horizontal="center"/>
      <protection/>
    </xf>
    <xf numFmtId="171" fontId="2" fillId="8" borderId="10" xfId="64" applyNumberFormat="1" applyFont="1" applyFill="1" applyBorder="1" applyAlignment="1">
      <alignment horizontal="center" wrapText="1"/>
      <protection/>
    </xf>
    <xf numFmtId="0" fontId="2" fillId="8" borderId="10" xfId="64" applyFont="1" applyFill="1" applyBorder="1" applyAlignment="1">
      <alignment horizontal="center" wrapText="1"/>
      <protection/>
    </xf>
    <xf numFmtId="0" fontId="3" fillId="0" borderId="11" xfId="64" applyFont="1" applyBorder="1">
      <alignment/>
      <protection/>
    </xf>
    <xf numFmtId="0" fontId="3" fillId="0" borderId="11" xfId="0" applyFont="1" applyBorder="1" applyAlignment="1">
      <alignment/>
    </xf>
    <xf numFmtId="165" fontId="3" fillId="0" borderId="11" xfId="64" applyNumberFormat="1" applyFont="1" applyBorder="1">
      <alignment/>
      <protection/>
    </xf>
    <xf numFmtId="166" fontId="3" fillId="0" borderId="11" xfId="64" applyNumberFormat="1" applyFont="1" applyBorder="1">
      <alignment/>
      <protection/>
    </xf>
    <xf numFmtId="0" fontId="3" fillId="0" borderId="13" xfId="64" applyFont="1" applyBorder="1">
      <alignment/>
      <protection/>
    </xf>
    <xf numFmtId="165" fontId="3" fillId="0" borderId="13" xfId="64" applyNumberFormat="1" applyFont="1" applyBorder="1">
      <alignment/>
      <protection/>
    </xf>
    <xf numFmtId="0" fontId="2" fillId="8" borderId="13" xfId="64" applyFont="1" applyFill="1" applyBorder="1">
      <alignment/>
      <protection/>
    </xf>
    <xf numFmtId="165" fontId="2" fillId="8" borderId="13" xfId="64" applyNumberFormat="1" applyFont="1" applyFill="1" applyBorder="1">
      <alignment/>
      <protection/>
    </xf>
    <xf numFmtId="165" fontId="2" fillId="8" borderId="13" xfId="61" applyNumberFormat="1" applyFont="1" applyFill="1" applyBorder="1" applyAlignment="1">
      <alignment horizontal="center" vertical="center"/>
      <protection/>
    </xf>
    <xf numFmtId="165" fontId="2" fillId="0" borderId="11" xfId="61" applyNumberFormat="1" applyFont="1" applyFill="1" applyBorder="1" applyAlignment="1">
      <alignment horizontal="center" vertical="center"/>
      <protection/>
    </xf>
    <xf numFmtId="0" fontId="50" fillId="0" borderId="0" xfId="61" applyFont="1">
      <alignment/>
      <protection/>
    </xf>
    <xf numFmtId="0" fontId="7" fillId="0" borderId="11" xfId="64" applyFont="1" applyBorder="1" applyAlignment="1">
      <alignment horizontal="center"/>
      <protection/>
    </xf>
    <xf numFmtId="0" fontId="50" fillId="8" borderId="10" xfId="61" applyFont="1" applyFill="1" applyBorder="1" applyAlignment="1">
      <alignment horizontal="center"/>
      <protection/>
    </xf>
    <xf numFmtId="0" fontId="51" fillId="0" borderId="0" xfId="61" applyFont="1" applyAlignment="1">
      <alignment horizontal="center"/>
      <protection/>
    </xf>
    <xf numFmtId="0" fontId="3" fillId="0" borderId="23" xfId="0" applyFont="1" applyBorder="1" applyAlignment="1">
      <alignment horizontal="center" vertical="center" wrapText="1"/>
    </xf>
    <xf numFmtId="0" fontId="50" fillId="0" borderId="25" xfId="61" applyFont="1" applyBorder="1" applyAlignment="1">
      <alignment horizontal="center"/>
      <protection/>
    </xf>
    <xf numFmtId="0" fontId="50" fillId="0" borderId="21" xfId="61" applyFont="1" applyBorder="1" applyAlignment="1">
      <alignment horizontal="center"/>
      <protection/>
    </xf>
    <xf numFmtId="0" fontId="50" fillId="0" borderId="26" xfId="61" applyFont="1" applyBorder="1" applyAlignment="1">
      <alignment horizontal="center"/>
      <protection/>
    </xf>
  </cellXfs>
  <cellStyles count="62">
    <cellStyle name="Normal" xfId="0"/>
    <cellStyle name="_Forecast 09-04-10" xfId="15"/>
    <cellStyle name="=C:\WINNT\SYSTEM32\COMMAND.COM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Currency 2" xfId="48"/>
    <cellStyle name="Euro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 2" xfId="56"/>
    <cellStyle name="Input" xfId="57"/>
    <cellStyle name="InputData" xfId="58"/>
    <cellStyle name="Linked Cell" xfId="59"/>
    <cellStyle name="Neutral" xfId="60"/>
    <cellStyle name="Normal 2" xfId="61"/>
    <cellStyle name="Normal 3" xfId="62"/>
    <cellStyle name="Normal 4" xfId="63"/>
    <cellStyle name="Normal_Increase Proposal from 1st April 2011" xfId="64"/>
    <cellStyle name="Note" xfId="65"/>
    <cellStyle name="Output" xfId="66"/>
    <cellStyle name="Percent" xfId="67"/>
    <cellStyle name="Percent 2" xfId="68"/>
    <cellStyle name="Percent 3" xfId="69"/>
    <cellStyle name="Std_0" xfId="70"/>
    <cellStyle name="Style 1" xfId="71"/>
    <cellStyle name="Title" xfId="72"/>
    <cellStyle name="Total" xfId="73"/>
    <cellStyle name="Units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%20Private\Transportation%20Income\Mod186\Revised%20Mod%20186\2012_13\Latest%20WWUMod186%20report%20dated%2015.10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owed v Collected Income"/>
      <sheetName val="Mod 186"/>
      <sheetName val="Incentives Summary"/>
      <sheetName val="shrinkage 2008_9"/>
      <sheetName val="Exit Capacity Incentive 2008_9"/>
      <sheetName val="Metering Tip Point 2008_9"/>
      <sheetName val="Core Allowed"/>
      <sheetName val="IFID 2008_09"/>
      <sheetName val="IFID 2009_10"/>
      <sheetName val="IFID 2010_11"/>
      <sheetName val="IFID 2011_12"/>
      <sheetName val="IFID 2012_13"/>
      <sheetName val="MSRA calcs 2008_9 to 2012_13"/>
      <sheetName val="Meter Tipping Point 2009_10"/>
      <sheetName val="Meter Tipping Pt 2010_11"/>
      <sheetName val="Meter Tipping Pt 2011_12"/>
      <sheetName val="Meter Tipping Pt 2012_13"/>
      <sheetName val="Shrinkage 2013_14"/>
      <sheetName val="shrinkage 2009_10 to 2012_13"/>
      <sheetName val="Env. Emiss 2008_9 to 2012_13"/>
      <sheetName val="Exit Capacity 2009_10 - 2012_13"/>
      <sheetName val="Cost Pass Thru 2008_9"/>
      <sheetName val="Cost Pass Through 2009_10"/>
      <sheetName val="Cost Pass Through 2010_11"/>
      <sheetName val="Cost Pass Through 2011_12"/>
      <sheetName val="Cost Pass Through 2012_13"/>
      <sheetName val="Cap Output Inc 2011_12 2012_13"/>
      <sheetName val="Discretionary Reward"/>
      <sheetName val="Exit Capacity Charges 2011_12"/>
      <sheetName val="Exit Capacity Charges 2012_13"/>
      <sheetName val="NTS Charges 12-13 13-14 14-15"/>
      <sheetName val="Submission Dates"/>
    </sheetNames>
    <sheetDataSet>
      <sheetData sheetId="0">
        <row r="22">
          <cell r="AO22">
            <v>0.05168919025530852</v>
          </cell>
          <cell r="AQ22">
            <v>0.05168919025530852</v>
          </cell>
        </row>
        <row r="24">
          <cell r="AN24" t="str">
            <v>RIIO GD1 Base A. Revenue Increase/Decrease @ 2012/13 Prices</v>
          </cell>
          <cell r="AO24">
            <v>-0.021316831850328198</v>
          </cell>
          <cell r="AQ24">
            <v>0.07302357207662184</v>
          </cell>
        </row>
        <row r="26">
          <cell r="AO26">
            <v>0.023869283753495396</v>
          </cell>
          <cell r="AQ26">
            <v>0.02611468887262032</v>
          </cell>
        </row>
        <row r="28">
          <cell r="AO28">
            <v>0.008174805973874051</v>
          </cell>
          <cell r="AQ28">
            <v>0.00817480597387403</v>
          </cell>
        </row>
      </sheetData>
      <sheetData sheetId="2">
        <row r="15">
          <cell r="D15">
            <v>4.626687923415137</v>
          </cell>
          <cell r="E15">
            <v>7.6113979909222795</v>
          </cell>
        </row>
      </sheetData>
      <sheetData sheetId="18">
        <row r="9">
          <cell r="N9">
            <v>5068912.703981265</v>
          </cell>
        </row>
      </sheetData>
      <sheetData sheetId="21">
        <row r="6">
          <cell r="H6">
            <v>731351</v>
          </cell>
        </row>
        <row r="7">
          <cell r="H7">
            <v>137049</v>
          </cell>
        </row>
        <row r="8">
          <cell r="H8">
            <v>-53745.52000000002</v>
          </cell>
        </row>
      </sheetData>
      <sheetData sheetId="22">
        <row r="7">
          <cell r="E7">
            <v>1035155</v>
          </cell>
        </row>
        <row r="8">
          <cell r="E8">
            <v>-240965</v>
          </cell>
        </row>
        <row r="9">
          <cell r="E9">
            <v>-88336.52000000002</v>
          </cell>
        </row>
        <row r="10">
          <cell r="E10">
            <v>2625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3"/>
  <sheetViews>
    <sheetView tabSelected="1" zoomScalePageLayoutView="0" workbookViewId="0" topLeftCell="A2">
      <selection activeCell="O29" sqref="O29"/>
    </sheetView>
  </sheetViews>
  <sheetFormatPr defaultColWidth="9.140625" defaultRowHeight="12.75"/>
  <cols>
    <col min="1" max="1" width="0.85546875" style="2" customWidth="1"/>
    <col min="2" max="2" width="46.00390625" style="2" customWidth="1"/>
    <col min="3" max="3" width="9.421875" style="2" bestFit="1" customWidth="1"/>
    <col min="4" max="4" width="10.00390625" style="2" hidden="1" customWidth="1"/>
    <col min="5" max="5" width="9.421875" style="2" hidden="1" customWidth="1"/>
    <col min="6" max="6" width="9.140625" style="2" bestFit="1" customWidth="1"/>
    <col min="7" max="7" width="6.57421875" style="2" bestFit="1" customWidth="1"/>
    <col min="8" max="8" width="9.00390625" style="2" bestFit="1" customWidth="1"/>
    <col min="9" max="9" width="11.7109375" style="2" bestFit="1" customWidth="1"/>
    <col min="10" max="10" width="6.57421875" style="2" bestFit="1" customWidth="1"/>
    <col min="11" max="11" width="9.00390625" style="2" bestFit="1" customWidth="1"/>
    <col min="12" max="12" width="1.57421875" style="2" customWidth="1"/>
    <col min="13" max="13" width="11.7109375" style="2" bestFit="1" customWidth="1"/>
    <col min="14" max="14" width="6.57421875" style="2" bestFit="1" customWidth="1"/>
    <col min="15" max="15" width="9.00390625" style="2" bestFit="1" customWidth="1"/>
    <col min="16" max="16" width="71.421875" style="2" customWidth="1"/>
    <col min="17" max="17" width="10.8515625" style="2" customWidth="1"/>
    <col min="18" max="18" width="12.421875" style="2" customWidth="1"/>
    <col min="19" max="16384" width="9.140625" style="2" customWidth="1"/>
  </cols>
  <sheetData>
    <row r="1" spans="2:7" ht="11.25">
      <c r="B1" s="141" t="s">
        <v>0</v>
      </c>
      <c r="C1" s="141"/>
      <c r="D1" s="141"/>
      <c r="E1" s="141"/>
      <c r="F1" s="141"/>
      <c r="G1" s="1"/>
    </row>
    <row r="2" spans="2:20" ht="11.25">
      <c r="B2" s="3" t="s">
        <v>84</v>
      </c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11.25">
      <c r="B3" s="6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7"/>
      <c r="Q3" s="4"/>
      <c r="R3" s="4"/>
      <c r="S3" s="4"/>
      <c r="T3" s="4"/>
    </row>
    <row r="4" spans="2:20" ht="11.25">
      <c r="B4" s="8" t="s">
        <v>2</v>
      </c>
      <c r="C4" s="6"/>
      <c r="D4" s="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2:20" ht="12" customHeight="1">
      <c r="B5" s="8" t="s">
        <v>3</v>
      </c>
      <c r="C5" s="8"/>
      <c r="D5" s="9"/>
      <c r="E5" s="4"/>
      <c r="F5" s="4"/>
      <c r="G5" s="4"/>
      <c r="H5" s="4"/>
      <c r="I5" s="142"/>
      <c r="J5" s="142"/>
      <c r="K5" s="142"/>
      <c r="L5" s="4"/>
      <c r="M5" s="4"/>
      <c r="N5" s="4"/>
      <c r="O5" s="4"/>
      <c r="P5" s="4"/>
      <c r="Q5" s="4"/>
      <c r="R5" s="4"/>
      <c r="S5" s="4"/>
      <c r="T5" s="4"/>
    </row>
    <row r="6" spans="3:15" ht="11.25">
      <c r="C6" s="8"/>
      <c r="D6" s="9"/>
      <c r="I6" s="143" t="s">
        <v>6</v>
      </c>
      <c r="J6" s="144"/>
      <c r="K6" s="145"/>
      <c r="L6" s="10"/>
      <c r="M6" s="143" t="s">
        <v>89</v>
      </c>
      <c r="N6" s="144"/>
      <c r="O6" s="145"/>
    </row>
    <row r="7" spans="2:16" ht="22.5">
      <c r="B7" s="11" t="s">
        <v>7</v>
      </c>
      <c r="C7" s="12" t="s">
        <v>8</v>
      </c>
      <c r="D7" s="11" t="s">
        <v>9</v>
      </c>
      <c r="E7" s="11" t="s">
        <v>10</v>
      </c>
      <c r="F7" s="11" t="s">
        <v>11</v>
      </c>
      <c r="G7" s="11" t="s">
        <v>12</v>
      </c>
      <c r="H7" s="11" t="s">
        <v>13</v>
      </c>
      <c r="I7" s="11" t="s">
        <v>14</v>
      </c>
      <c r="J7" s="11" t="s">
        <v>15</v>
      </c>
      <c r="K7" s="11" t="s">
        <v>16</v>
      </c>
      <c r="L7" s="13"/>
      <c r="M7" s="11" t="s">
        <v>14</v>
      </c>
      <c r="N7" s="11" t="s">
        <v>15</v>
      </c>
      <c r="O7" s="11" t="s">
        <v>16</v>
      </c>
      <c r="P7" s="11" t="s">
        <v>17</v>
      </c>
    </row>
    <row r="8" spans="2:16" ht="11.25">
      <c r="B8" s="14" t="s">
        <v>18</v>
      </c>
      <c r="C8" s="15"/>
      <c r="D8" s="16">
        <v>0.04069931384528602</v>
      </c>
      <c r="E8" s="17">
        <f>E11/D11-1</f>
        <v>0.03820447976878616</v>
      </c>
      <c r="F8" s="17">
        <f>F11/E11-1</f>
        <v>-0.00382775119617218</v>
      </c>
      <c r="G8" s="17">
        <f>G11/F11-1</f>
        <v>0.04689546764474728</v>
      </c>
      <c r="H8" s="18">
        <f>H11/G11-1</f>
        <v>0.051801801801801606</v>
      </c>
      <c r="I8" s="18">
        <v>0.024</v>
      </c>
      <c r="J8" s="18">
        <v>0.027</v>
      </c>
      <c r="K8" s="18">
        <v>0.03</v>
      </c>
      <c r="L8" s="18"/>
      <c r="M8" s="18">
        <f>I8</f>
        <v>0.024</v>
      </c>
      <c r="N8" s="18">
        <f>J8</f>
        <v>0.027</v>
      </c>
      <c r="O8" s="18">
        <f>K8</f>
        <v>0.03</v>
      </c>
      <c r="P8" s="19" t="s">
        <v>19</v>
      </c>
    </row>
    <row r="9" spans="2:16" ht="11.25">
      <c r="B9" s="15"/>
      <c r="C9" s="15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15"/>
    </row>
    <row r="10" spans="2:16" ht="11.25">
      <c r="B10" s="15" t="s">
        <v>20</v>
      </c>
      <c r="C10" s="22" t="s">
        <v>21</v>
      </c>
      <c r="D10" s="23">
        <v>245.73999999999998</v>
      </c>
      <c r="E10" s="23">
        <v>257.15</v>
      </c>
      <c r="F10" s="23">
        <v>259.32</v>
      </c>
      <c r="G10" s="23">
        <v>262.27</v>
      </c>
      <c r="H10" s="23">
        <v>264.32</v>
      </c>
      <c r="I10" s="24">
        <v>264.77156755591244</v>
      </c>
      <c r="J10" s="24">
        <v>263.04106372122595</v>
      </c>
      <c r="K10" s="24">
        <v>262.161921172377</v>
      </c>
      <c r="L10" s="24"/>
      <c r="M10" s="24">
        <v>289.67886847572765</v>
      </c>
      <c r="N10" s="24">
        <v>290.1860461928236</v>
      </c>
      <c r="O10" s="24">
        <v>294.3980441332828</v>
      </c>
      <c r="P10" s="15"/>
    </row>
    <row r="11" spans="2:16" ht="11.25">
      <c r="B11" s="14" t="s">
        <v>22</v>
      </c>
      <c r="C11" s="25" t="s">
        <v>23</v>
      </c>
      <c r="D11" s="20">
        <v>1.1072</v>
      </c>
      <c r="E11" s="21">
        <v>1.1495</v>
      </c>
      <c r="F11" s="21">
        <v>1.1451</v>
      </c>
      <c r="G11" s="21">
        <v>1.1988</v>
      </c>
      <c r="H11" s="21">
        <v>1.2609</v>
      </c>
      <c r="I11" s="21">
        <v>1.2911616</v>
      </c>
      <c r="J11" s="21">
        <v>1.3260229631999998</v>
      </c>
      <c r="K11" s="21">
        <v>1.3658036520959997</v>
      </c>
      <c r="L11" s="21"/>
      <c r="M11" s="21">
        <v>1.2911616</v>
      </c>
      <c r="N11" s="21">
        <v>1.3260229631999998</v>
      </c>
      <c r="O11" s="21">
        <v>1.3658036520959997</v>
      </c>
      <c r="P11" s="15"/>
    </row>
    <row r="12" spans="2:16" ht="11.25">
      <c r="B12" s="14"/>
      <c r="C12" s="14"/>
      <c r="D12" s="20"/>
      <c r="E12" s="23"/>
      <c r="F12" s="23"/>
      <c r="G12" s="23"/>
      <c r="H12" s="23"/>
      <c r="I12" s="26"/>
      <c r="J12" s="26"/>
      <c r="K12" s="27"/>
      <c r="L12" s="26"/>
      <c r="M12" s="27"/>
      <c r="N12" s="27"/>
      <c r="O12" s="27"/>
      <c r="P12" s="15"/>
    </row>
    <row r="13" spans="2:16" ht="11.25">
      <c r="B13" s="28" t="s">
        <v>24</v>
      </c>
      <c r="C13" s="29" t="s">
        <v>25</v>
      </c>
      <c r="D13" s="30">
        <f aca="true" t="shared" si="0" ref="D13:K13">D10*D11</f>
        <v>272.083328</v>
      </c>
      <c r="E13" s="30">
        <f t="shared" si="0"/>
        <v>295.59392499999996</v>
      </c>
      <c r="F13" s="30">
        <f t="shared" si="0"/>
        <v>296.947332</v>
      </c>
      <c r="G13" s="30">
        <f t="shared" si="0"/>
        <v>314.409276</v>
      </c>
      <c r="H13" s="30">
        <f t="shared" si="0"/>
        <v>333.28108799999995</v>
      </c>
      <c r="I13" s="30">
        <f t="shared" si="0"/>
        <v>341.86288079999997</v>
      </c>
      <c r="J13" s="30">
        <f t="shared" si="0"/>
        <v>348.7984907589</v>
      </c>
      <c r="K13" s="30">
        <f t="shared" si="0"/>
        <v>358.0617093777361</v>
      </c>
      <c r="L13" s="31"/>
      <c r="M13" s="30">
        <f>M10*M11</f>
        <v>374.02223130731005</v>
      </c>
      <c r="N13" s="30">
        <f>N10*N11</f>
        <v>384.7933608519</v>
      </c>
      <c r="O13" s="30">
        <f>O10*O11</f>
        <v>402.0899238471569</v>
      </c>
      <c r="P13" s="15" t="s">
        <v>82</v>
      </c>
    </row>
    <row r="14" spans="2:18" ht="11.25">
      <c r="B14" s="32" t="s">
        <v>26</v>
      </c>
      <c r="C14" s="33" t="s">
        <v>27</v>
      </c>
      <c r="D14" s="34">
        <f>'[1]Cost Pass Thru 2008_9'!H6/1000000</f>
        <v>0.731351</v>
      </c>
      <c r="E14" s="34">
        <f>'[1]Cost Pass Through 2009_10'!E7/1000000</f>
        <v>1.035155</v>
      </c>
      <c r="F14" s="34">
        <v>-0.640966</v>
      </c>
      <c r="G14" s="34">
        <v>-1.377441</v>
      </c>
      <c r="H14" s="34">
        <v>-1.3225139999999962</v>
      </c>
      <c r="I14" s="35"/>
      <c r="J14" s="35"/>
      <c r="K14" s="35"/>
      <c r="L14" s="36"/>
      <c r="M14" s="35"/>
      <c r="N14" s="35"/>
      <c r="O14" s="35"/>
      <c r="P14" s="37" t="s">
        <v>28</v>
      </c>
      <c r="Q14" s="38"/>
      <c r="R14" s="38"/>
    </row>
    <row r="15" spans="2:16" ht="27.75" customHeight="1">
      <c r="B15" s="32" t="s">
        <v>29</v>
      </c>
      <c r="C15" s="33" t="s">
        <v>30</v>
      </c>
      <c r="D15" s="34">
        <f>'[1]Cost Pass Thru 2008_9'!H7/1000000</f>
        <v>0.137049</v>
      </c>
      <c r="E15" s="34">
        <f>'[1]Cost Pass Through 2009_10'!E8/1000000</f>
        <v>-0.240965</v>
      </c>
      <c r="F15" s="34">
        <v>-0.271557</v>
      </c>
      <c r="G15" s="34">
        <v>-0.060916</v>
      </c>
      <c r="H15" s="34">
        <v>-0.049163</v>
      </c>
      <c r="I15" s="39"/>
      <c r="J15" s="39"/>
      <c r="K15" s="39"/>
      <c r="L15" s="40"/>
      <c r="M15" s="39"/>
      <c r="N15" s="39"/>
      <c r="O15" s="39"/>
      <c r="P15" s="37" t="s">
        <v>31</v>
      </c>
    </row>
    <row r="16" spans="2:18" ht="11.25">
      <c r="B16" s="41" t="s">
        <v>32</v>
      </c>
      <c r="C16" s="33" t="s">
        <v>33</v>
      </c>
      <c r="D16" s="42">
        <f>'[1]Cost Pass Thru 2008_9'!H8/1000000</f>
        <v>-0.05374552000000002</v>
      </c>
      <c r="E16" s="42">
        <f>'[1]Cost Pass Through 2009_10'!E9/1000000</f>
        <v>-0.08833652000000002</v>
      </c>
      <c r="F16" s="42">
        <v>0.0034804799999999816</v>
      </c>
      <c r="G16" s="42">
        <v>-0.06313752000000002</v>
      </c>
      <c r="H16" s="42">
        <v>1.0269935999999997</v>
      </c>
      <c r="I16" s="39"/>
      <c r="J16" s="39"/>
      <c r="K16" s="39"/>
      <c r="L16" s="40"/>
      <c r="M16" s="39"/>
      <c r="N16" s="39"/>
      <c r="O16" s="39"/>
      <c r="P16" s="43" t="s">
        <v>34</v>
      </c>
      <c r="R16" s="1"/>
    </row>
    <row r="17" spans="2:16" ht="33.75">
      <c r="B17" s="43" t="s">
        <v>35</v>
      </c>
      <c r="C17" s="44" t="s">
        <v>36</v>
      </c>
      <c r="D17" s="45">
        <v>0.002625</v>
      </c>
      <c r="E17" s="34">
        <f>'[1]Cost Pass Through 2009_10'!E10/1000000</f>
        <v>0.002625</v>
      </c>
      <c r="F17" s="34">
        <v>0.01025</v>
      </c>
      <c r="G17" s="34">
        <v>0.01075</v>
      </c>
      <c r="H17" s="34">
        <v>0</v>
      </c>
      <c r="I17" s="35"/>
      <c r="J17" s="35"/>
      <c r="K17" s="35"/>
      <c r="L17" s="36"/>
      <c r="M17" s="35"/>
      <c r="N17" s="35"/>
      <c r="O17" s="35"/>
      <c r="P17" s="32" t="s">
        <v>37</v>
      </c>
    </row>
    <row r="18" spans="2:16" ht="11.25">
      <c r="B18" s="46" t="s">
        <v>38</v>
      </c>
      <c r="C18" s="46"/>
      <c r="D18" s="47">
        <f>SUM(D14:D17)</f>
        <v>0.81727948</v>
      </c>
      <c r="E18" s="47">
        <f>SUM(E14:E17)</f>
        <v>0.70847848</v>
      </c>
      <c r="F18" s="47">
        <f>SUM(F14:F17)</f>
        <v>-0.89879252</v>
      </c>
      <c r="G18" s="47">
        <f>SUM(G14:G17)</f>
        <v>-1.4907445199999998</v>
      </c>
      <c r="H18" s="47">
        <f>SUM(H14:H17)</f>
        <v>-0.34468339999999653</v>
      </c>
      <c r="I18" s="47"/>
      <c r="J18" s="47"/>
      <c r="K18" s="47"/>
      <c r="L18" s="48"/>
      <c r="M18" s="47"/>
      <c r="N18" s="47"/>
      <c r="O18" s="47"/>
      <c r="P18" s="32"/>
    </row>
    <row r="19" spans="2:16" ht="22.5">
      <c r="B19" s="49" t="s">
        <v>39</v>
      </c>
      <c r="C19" s="50" t="s">
        <v>40</v>
      </c>
      <c r="D19" s="35">
        <v>8.367263773098086</v>
      </c>
      <c r="E19" s="35">
        <f>'[1]shrinkage 2009_10 to 2012_13'!N9/1000000</f>
        <v>5.068912703981265</v>
      </c>
      <c r="F19" s="35">
        <v>8.353839269767429</v>
      </c>
      <c r="G19" s="47">
        <v>9.702242652067767</v>
      </c>
      <c r="H19" s="35">
        <v>10.25940524175</v>
      </c>
      <c r="I19" s="35">
        <v>9.158939324768793</v>
      </c>
      <c r="J19" s="35">
        <v>9.066825968535468</v>
      </c>
      <c r="K19" s="35">
        <v>8.81811004421155</v>
      </c>
      <c r="L19" s="36"/>
      <c r="M19" s="35">
        <v>9.158939324768793</v>
      </c>
      <c r="N19" s="35">
        <v>9.066825968535468</v>
      </c>
      <c r="O19" s="35">
        <v>8.81811004421155</v>
      </c>
      <c r="P19" s="43" t="s">
        <v>83</v>
      </c>
    </row>
    <row r="20" spans="2:16" ht="64.5" customHeight="1">
      <c r="B20" s="43" t="s">
        <v>41</v>
      </c>
      <c r="C20" s="50" t="s">
        <v>42</v>
      </c>
      <c r="D20" s="34">
        <f>'[1]Incentives Summary'!D15</f>
        <v>4.626687923415137</v>
      </c>
      <c r="E20" s="34">
        <f>'[1]Incentives Summary'!E15</f>
        <v>7.6113979909222795</v>
      </c>
      <c r="F20" s="34">
        <v>7.401069547613132</v>
      </c>
      <c r="G20" s="35">
        <v>10.973660575125948</v>
      </c>
      <c r="H20" s="35">
        <v>10.686320395880616</v>
      </c>
      <c r="I20" s="35">
        <v>1.2120299999999995</v>
      </c>
      <c r="J20" s="35"/>
      <c r="K20" s="35"/>
      <c r="L20" s="36"/>
      <c r="M20" s="35">
        <v>1.2120299999999995</v>
      </c>
      <c r="N20" s="35"/>
      <c r="O20" s="35"/>
      <c r="P20" s="43" t="s">
        <v>85</v>
      </c>
    </row>
    <row r="21" spans="2:16" ht="11.25">
      <c r="B21" s="41" t="s">
        <v>43</v>
      </c>
      <c r="C21" s="51" t="s">
        <v>44</v>
      </c>
      <c r="D21" s="52">
        <v>3.14224721936655</v>
      </c>
      <c r="E21" s="42">
        <v>-8.05497159362497</v>
      </c>
      <c r="F21" s="42">
        <f aca="true" t="shared" si="1" ref="F21:K21">-E52</f>
        <v>-3.1957858972959774</v>
      </c>
      <c r="G21" s="42">
        <f t="shared" si="1"/>
        <v>4.453249558886331</v>
      </c>
      <c r="H21" s="42">
        <f t="shared" si="1"/>
        <v>-3.7101781857984473</v>
      </c>
      <c r="I21" s="42">
        <f t="shared" si="1"/>
        <v>1.5098652063408269</v>
      </c>
      <c r="J21" s="42">
        <f t="shared" si="1"/>
        <v>0</v>
      </c>
      <c r="K21" s="42">
        <f t="shared" si="1"/>
        <v>0</v>
      </c>
      <c r="L21" s="40"/>
      <c r="M21" s="42">
        <f>I21</f>
        <v>1.5098652063408269</v>
      </c>
      <c r="N21" s="42">
        <v>0</v>
      </c>
      <c r="O21" s="42">
        <v>0</v>
      </c>
      <c r="P21" s="41" t="s">
        <v>45</v>
      </c>
    </row>
    <row r="22" spans="2:20" ht="11.25">
      <c r="B22" s="41"/>
      <c r="C22" s="51"/>
      <c r="D22" s="52"/>
      <c r="E22" s="42"/>
      <c r="F22" s="42"/>
      <c r="G22" s="42"/>
      <c r="H22" s="42"/>
      <c r="I22" s="39"/>
      <c r="J22" s="39"/>
      <c r="K22" s="39"/>
      <c r="L22" s="40"/>
      <c r="M22" s="39"/>
      <c r="N22" s="39"/>
      <c r="O22" s="39"/>
      <c r="P22" s="41"/>
      <c r="T22" s="53"/>
    </row>
    <row r="23" spans="2:16" ht="11.25">
      <c r="B23" s="54" t="s">
        <v>46</v>
      </c>
      <c r="C23" s="55" t="s">
        <v>47</v>
      </c>
      <c r="D23" s="56">
        <f aca="true" t="shared" si="2" ref="D23:O23">D13+D18+D19+D20+D21</f>
        <v>289.0368063958798</v>
      </c>
      <c r="E23" s="56">
        <f t="shared" si="2"/>
        <v>300.9277425812785</v>
      </c>
      <c r="F23" s="56">
        <f t="shared" si="2"/>
        <v>308.6076624000846</v>
      </c>
      <c r="G23" s="56">
        <f t="shared" si="2"/>
        <v>338.04768426608</v>
      </c>
      <c r="H23" s="56">
        <f t="shared" si="2"/>
        <v>350.17195205183214</v>
      </c>
      <c r="I23" s="56">
        <f t="shared" si="2"/>
        <v>353.74371533110957</v>
      </c>
      <c r="J23" s="56">
        <f t="shared" si="2"/>
        <v>357.86531672743547</v>
      </c>
      <c r="K23" s="56">
        <f t="shared" si="2"/>
        <v>366.8798194219477</v>
      </c>
      <c r="L23" s="57"/>
      <c r="M23" s="56">
        <f t="shared" si="2"/>
        <v>385.90306583841965</v>
      </c>
      <c r="N23" s="56">
        <f t="shared" si="2"/>
        <v>393.86018682043544</v>
      </c>
      <c r="O23" s="56">
        <f t="shared" si="2"/>
        <v>410.90803389136846</v>
      </c>
      <c r="P23" s="15"/>
    </row>
    <row r="24" spans="2:16" ht="11.25">
      <c r="B24" s="26"/>
      <c r="C24" s="2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15"/>
    </row>
    <row r="25" spans="2:21" ht="11.25">
      <c r="B25" s="58" t="s">
        <v>48</v>
      </c>
      <c r="C25" s="11" t="s">
        <v>49</v>
      </c>
      <c r="D25" s="59">
        <v>296.93148734</v>
      </c>
      <c r="E25" s="59">
        <v>304.06086601000004</v>
      </c>
      <c r="F25" s="59">
        <v>304.24173146</v>
      </c>
      <c r="G25" s="59">
        <v>341.68511386000006</v>
      </c>
      <c r="H25" s="59">
        <v>348.69169204561564</v>
      </c>
      <c r="I25" s="59">
        <f>I23</f>
        <v>353.74371533110957</v>
      </c>
      <c r="J25" s="59">
        <f>J23</f>
        <v>357.86531672743547</v>
      </c>
      <c r="K25" s="59">
        <f>K23</f>
        <v>366.8798194219477</v>
      </c>
      <c r="L25" s="48"/>
      <c r="M25" s="59">
        <f>M23</f>
        <v>385.90306583841965</v>
      </c>
      <c r="N25" s="59">
        <f>N23</f>
        <v>393.86018682043544</v>
      </c>
      <c r="O25" s="59">
        <f>O23</f>
        <v>410.90803389136846</v>
      </c>
      <c r="P25" s="49"/>
      <c r="Q25" s="38"/>
      <c r="R25" s="60"/>
      <c r="S25" s="60"/>
      <c r="T25" s="60"/>
      <c r="U25" s="60"/>
    </row>
    <row r="26" spans="2:16" ht="11.25">
      <c r="B26" s="15"/>
      <c r="C26" s="15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15"/>
    </row>
    <row r="27" spans="2:16" ht="11.25">
      <c r="B27" s="63" t="s">
        <v>50</v>
      </c>
      <c r="C27" s="64" t="s">
        <v>44</v>
      </c>
      <c r="D27" s="65">
        <f>D25-D23</f>
        <v>7.894680944120182</v>
      </c>
      <c r="E27" s="65">
        <f aca="true" t="shared" si="3" ref="E27:O27">E25-E23</f>
        <v>3.1331234287215466</v>
      </c>
      <c r="F27" s="66">
        <f>F25-F23</f>
        <v>-4.365930940084638</v>
      </c>
      <c r="G27" s="65">
        <f t="shared" si="3"/>
        <v>3.6374295939200465</v>
      </c>
      <c r="H27" s="65">
        <f t="shared" si="3"/>
        <v>-1.480260006216497</v>
      </c>
      <c r="I27" s="65">
        <f t="shared" si="3"/>
        <v>0</v>
      </c>
      <c r="J27" s="65">
        <f t="shared" si="3"/>
        <v>0</v>
      </c>
      <c r="K27" s="65">
        <f t="shared" si="3"/>
        <v>0</v>
      </c>
      <c r="L27" s="67"/>
      <c r="M27" s="65">
        <f t="shared" si="3"/>
        <v>0</v>
      </c>
      <c r="N27" s="65">
        <f t="shared" si="3"/>
        <v>0</v>
      </c>
      <c r="O27" s="65">
        <f t="shared" si="3"/>
        <v>0</v>
      </c>
      <c r="P27" s="15"/>
    </row>
    <row r="28" spans="2:16" ht="11.25">
      <c r="B28" s="41"/>
      <c r="C28" s="41"/>
      <c r="D28" s="68"/>
      <c r="E28" s="68"/>
      <c r="F28" s="68"/>
      <c r="G28" s="68"/>
      <c r="H28" s="68"/>
      <c r="I28" s="69"/>
      <c r="J28" s="69"/>
      <c r="K28" s="69"/>
      <c r="L28" s="26"/>
      <c r="M28" s="69"/>
      <c r="N28" s="69"/>
      <c r="O28" s="69"/>
      <c r="P28" s="15"/>
    </row>
    <row r="29" spans="2:16" ht="24.75" customHeight="1">
      <c r="B29" s="70" t="s">
        <v>51</v>
      </c>
      <c r="C29" s="70"/>
      <c r="D29" s="71">
        <v>0.101</v>
      </c>
      <c r="E29" s="71">
        <v>-0.093</v>
      </c>
      <c r="F29" s="136">
        <v>0.038</v>
      </c>
      <c r="G29" s="136">
        <v>0.151</v>
      </c>
      <c r="H29" s="136">
        <v>0.05</v>
      </c>
      <c r="I29" s="136" t="s">
        <v>90</v>
      </c>
      <c r="J29" s="136">
        <f>J23/I23-1</f>
        <v>0.01165137702154806</v>
      </c>
      <c r="K29" s="136">
        <f>K23/J23-1</f>
        <v>0.025189651729726092</v>
      </c>
      <c r="L29" s="137"/>
      <c r="M29" s="136" t="s">
        <v>86</v>
      </c>
      <c r="N29" s="136">
        <f>N23/M23-1</f>
        <v>0.020619481124691363</v>
      </c>
      <c r="O29" s="136">
        <f>O23/N23-1</f>
        <v>0.04328400696845569</v>
      </c>
      <c r="P29" s="73"/>
    </row>
    <row r="30" spans="2:16" ht="14.25" customHeight="1">
      <c r="B30" s="74"/>
      <c r="C30" s="74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2:16" ht="23.25" customHeight="1">
      <c r="B31" s="77" t="s">
        <v>52</v>
      </c>
      <c r="C31" s="78"/>
      <c r="D31" s="78"/>
      <c r="E31" s="78"/>
      <c r="F31" s="78"/>
      <c r="G31" s="79"/>
      <c r="H31" s="80">
        <v>12.640085323946584</v>
      </c>
      <c r="I31" s="80">
        <v>30.334787315841048</v>
      </c>
      <c r="J31" s="81">
        <v>28.713144679628</v>
      </c>
      <c r="K31" s="81">
        <v>30.653491624006858</v>
      </c>
      <c r="L31" s="82"/>
      <c r="M31" s="81">
        <v>30.334787315841048</v>
      </c>
      <c r="N31" s="81">
        <v>28.713144679628</v>
      </c>
      <c r="O31" s="81">
        <v>30.653491624006858</v>
      </c>
      <c r="P31" s="43" t="s">
        <v>53</v>
      </c>
    </row>
    <row r="32" spans="2:16" ht="15.75" customHeight="1">
      <c r="B32" s="83"/>
      <c r="C32" s="84"/>
      <c r="D32" s="84"/>
      <c r="E32" s="84"/>
      <c r="F32" s="84"/>
      <c r="G32" s="85"/>
      <c r="H32" s="86"/>
      <c r="I32" s="86"/>
      <c r="J32" s="87"/>
      <c r="K32" s="87"/>
      <c r="L32" s="87"/>
      <c r="M32" s="87"/>
      <c r="N32" s="87"/>
      <c r="O32" s="87"/>
      <c r="P32" s="76"/>
    </row>
    <row r="33" spans="2:16" ht="15.75" customHeight="1">
      <c r="B33" s="88" t="s">
        <v>54</v>
      </c>
      <c r="C33" s="89"/>
      <c r="D33" s="89"/>
      <c r="E33" s="90">
        <v>0.033</v>
      </c>
      <c r="F33" s="90">
        <v>0.054</v>
      </c>
      <c r="G33" s="90">
        <v>0.017</v>
      </c>
      <c r="H33" s="91">
        <v>0.065</v>
      </c>
      <c r="I33" s="91">
        <v>0.03</v>
      </c>
      <c r="J33" s="92">
        <v>0</v>
      </c>
      <c r="K33" s="92">
        <v>0</v>
      </c>
      <c r="L33" s="72"/>
      <c r="M33" s="92">
        <f>I33</f>
        <v>0.03</v>
      </c>
      <c r="N33" s="92">
        <f>J33</f>
        <v>0</v>
      </c>
      <c r="O33" s="92">
        <f>K33</f>
        <v>0</v>
      </c>
      <c r="P33" s="32"/>
    </row>
    <row r="34" spans="2:16" ht="11.25">
      <c r="B34" s="93"/>
      <c r="C34" s="93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5"/>
    </row>
    <row r="35" spans="2:16" ht="11.25">
      <c r="B35" s="96" t="s">
        <v>55</v>
      </c>
      <c r="L35" s="60"/>
      <c r="P35" s="95"/>
    </row>
    <row r="36" spans="2:16" ht="11.25">
      <c r="B36" s="2" t="s">
        <v>56</v>
      </c>
      <c r="L36" s="60"/>
      <c r="P36" s="76"/>
    </row>
    <row r="37" spans="12:16" ht="11.25">
      <c r="L37" s="60"/>
      <c r="P37" s="76"/>
    </row>
    <row r="38" spans="6:16" ht="11.25">
      <c r="F38" s="140" t="s">
        <v>13</v>
      </c>
      <c r="G38" s="140"/>
      <c r="H38" s="140"/>
      <c r="I38" s="140" t="s">
        <v>14</v>
      </c>
      <c r="J38" s="140"/>
      <c r="K38" s="140"/>
      <c r="L38" s="97"/>
      <c r="M38" s="140" t="s">
        <v>14</v>
      </c>
      <c r="N38" s="140"/>
      <c r="O38" s="140"/>
      <c r="P38" s="64" t="s">
        <v>57</v>
      </c>
    </row>
    <row r="39" spans="2:16" ht="22.5">
      <c r="B39" s="98" t="s">
        <v>58</v>
      </c>
      <c r="C39" s="99"/>
      <c r="D39" s="99"/>
      <c r="E39" s="100"/>
      <c r="F39" s="101" t="s">
        <v>59</v>
      </c>
      <c r="G39" s="51" t="s">
        <v>60</v>
      </c>
      <c r="H39" s="101" t="s">
        <v>61</v>
      </c>
      <c r="I39" s="101" t="s">
        <v>59</v>
      </c>
      <c r="J39" s="51" t="s">
        <v>60</v>
      </c>
      <c r="K39" s="101" t="s">
        <v>61</v>
      </c>
      <c r="L39" s="102"/>
      <c r="M39" s="101" t="s">
        <v>59</v>
      </c>
      <c r="N39" s="51" t="s">
        <v>60</v>
      </c>
      <c r="O39" s="101" t="s">
        <v>61</v>
      </c>
      <c r="P39" s="15"/>
    </row>
    <row r="40" spans="2:16" ht="11.25">
      <c r="B40" s="103" t="s">
        <v>62</v>
      </c>
      <c r="C40" s="76"/>
      <c r="D40" s="76"/>
      <c r="E40" s="104"/>
      <c r="F40" s="39">
        <v>0</v>
      </c>
      <c r="G40" s="42">
        <f>H13</f>
        <v>333.28108799999995</v>
      </c>
      <c r="H40" s="39">
        <v>0</v>
      </c>
      <c r="I40" s="39">
        <v>-3</v>
      </c>
      <c r="J40" s="105">
        <f>I13</f>
        <v>341.86288079999997</v>
      </c>
      <c r="K40" s="39">
        <v>3</v>
      </c>
      <c r="L40" s="39"/>
      <c r="M40" s="39">
        <v>-3</v>
      </c>
      <c r="N40" s="105">
        <f>M13</f>
        <v>374.02223130731005</v>
      </c>
      <c r="O40" s="39">
        <v>3</v>
      </c>
      <c r="P40" s="41" t="s">
        <v>63</v>
      </c>
    </row>
    <row r="41" spans="2:16" ht="11.25">
      <c r="B41" s="103" t="s">
        <v>39</v>
      </c>
      <c r="C41" s="76"/>
      <c r="D41" s="76"/>
      <c r="E41" s="104"/>
      <c r="F41" s="39">
        <v>-4</v>
      </c>
      <c r="G41" s="42">
        <f>H19</f>
        <v>10.25940524175</v>
      </c>
      <c r="H41" s="39">
        <v>4</v>
      </c>
      <c r="I41" s="39">
        <v>-4</v>
      </c>
      <c r="J41" s="105">
        <f>I19</f>
        <v>9.158939324768793</v>
      </c>
      <c r="K41" s="39">
        <v>4</v>
      </c>
      <c r="L41" s="39"/>
      <c r="M41" s="39">
        <v>-4</v>
      </c>
      <c r="N41" s="105">
        <f>M19</f>
        <v>9.158939324768793</v>
      </c>
      <c r="O41" s="39">
        <v>4</v>
      </c>
      <c r="P41" s="41" t="s">
        <v>64</v>
      </c>
    </row>
    <row r="42" spans="2:16" ht="22.5">
      <c r="B42" s="103" t="s">
        <v>65</v>
      </c>
      <c r="C42" s="76"/>
      <c r="D42" s="76"/>
      <c r="E42" s="104"/>
      <c r="F42" s="39">
        <v>-4</v>
      </c>
      <c r="G42" s="42">
        <f>H20</f>
        <v>10.686320395880616</v>
      </c>
      <c r="H42" s="106">
        <v>4</v>
      </c>
      <c r="I42" s="39"/>
      <c r="J42" s="105"/>
      <c r="K42" s="106"/>
      <c r="L42" s="106"/>
      <c r="M42" s="106"/>
      <c r="N42" s="106"/>
      <c r="O42" s="106"/>
      <c r="P42" s="37" t="s">
        <v>66</v>
      </c>
    </row>
    <row r="43" spans="2:16" ht="36.75" customHeight="1">
      <c r="B43" s="107" t="s">
        <v>67</v>
      </c>
      <c r="C43" s="108"/>
      <c r="D43" s="108"/>
      <c r="E43" s="109"/>
      <c r="F43" s="39">
        <v>-2</v>
      </c>
      <c r="G43" s="42">
        <f>H25</f>
        <v>348.69169204561564</v>
      </c>
      <c r="H43" s="106">
        <v>2</v>
      </c>
      <c r="I43" s="39">
        <v>-5</v>
      </c>
      <c r="J43" s="42">
        <f>I25</f>
        <v>353.74371533110957</v>
      </c>
      <c r="K43" s="106">
        <v>5</v>
      </c>
      <c r="L43" s="106"/>
      <c r="M43" s="39">
        <v>-5</v>
      </c>
      <c r="N43" s="42">
        <f>M25</f>
        <v>385.90306583841965</v>
      </c>
      <c r="O43" s="106">
        <v>5</v>
      </c>
      <c r="P43" s="37" t="s">
        <v>68</v>
      </c>
    </row>
    <row r="45" ht="11.25" hidden="1"/>
    <row r="46" spans="3:8" ht="11.25" hidden="1">
      <c r="C46" s="110"/>
      <c r="D46" s="111" t="s">
        <v>69</v>
      </c>
      <c r="E46" s="112">
        <v>0.005</v>
      </c>
      <c r="F46" s="112">
        <v>0.005</v>
      </c>
      <c r="G46" s="112">
        <v>0.005</v>
      </c>
      <c r="H46" s="112">
        <v>0.005</v>
      </c>
    </row>
    <row r="47" spans="3:8" ht="11.25" hidden="1">
      <c r="C47" s="111"/>
      <c r="D47" s="113" t="s">
        <v>70</v>
      </c>
      <c r="E47" s="114">
        <f>IF(((E25)&gt;((E23)*1.03)),3%,(IF(((E25)&lt;((E23)*0.97)),0%,1.5%)))</f>
        <v>0.015</v>
      </c>
      <c r="F47" s="114">
        <f>IF(((F25)&gt;((F23)*1.03)),3%,(IF(((F25)&lt;((F23)*0.97)),0%,1.5%)))</f>
        <v>0.015</v>
      </c>
      <c r="G47" s="114">
        <f>IF(((G25)&gt;((G23)*1.03)),3%,(IF(((G25)&lt;((G23)*0.97)),0%,1.5%)))</f>
        <v>0.015</v>
      </c>
      <c r="H47" s="114">
        <f>IF(((H25)&gt;((H23)*1.03)),3%,(IF(((H25)&lt;((H23)*0.97)),0%,1.5%)))</f>
        <v>0.015</v>
      </c>
    </row>
    <row r="48" spans="3:8" ht="11.25" hidden="1">
      <c r="C48" s="111"/>
      <c r="D48" s="115" t="s">
        <v>71</v>
      </c>
      <c r="E48" s="116">
        <f>SUM(E46:E47)</f>
        <v>0.02</v>
      </c>
      <c r="F48" s="116">
        <f>SUM(F46:F47)</f>
        <v>0.02</v>
      </c>
      <c r="G48" s="116">
        <f>SUM(G46:G47)</f>
        <v>0.02</v>
      </c>
      <c r="H48" s="116">
        <f>SUM(H46:H47)</f>
        <v>0.02</v>
      </c>
    </row>
    <row r="49" spans="2:8" ht="11.25" hidden="1">
      <c r="B49" s="111"/>
      <c r="C49" s="111"/>
      <c r="D49" s="111"/>
      <c r="E49" s="111"/>
      <c r="F49" s="111"/>
      <c r="G49" s="111"/>
      <c r="H49" s="111"/>
    </row>
    <row r="50" spans="2:8" ht="11.25" hidden="1">
      <c r="B50" s="110"/>
      <c r="C50" s="111"/>
      <c r="D50" s="111" t="s">
        <v>72</v>
      </c>
      <c r="E50" s="117">
        <f>E27*E48</f>
        <v>0.06266246857443093</v>
      </c>
      <c r="F50" s="117">
        <f>F27*F48</f>
        <v>-0.08731861880169277</v>
      </c>
      <c r="G50" s="117">
        <f>G27*G48</f>
        <v>0.07274859187840094</v>
      </c>
      <c r="H50" s="117">
        <f>H27*H48</f>
        <v>-0.02960520012432994</v>
      </c>
    </row>
    <row r="51" spans="2:8" ht="11.25" hidden="1">
      <c r="B51" s="111"/>
      <c r="C51" s="111"/>
      <c r="D51" s="111"/>
      <c r="E51" s="117"/>
      <c r="F51" s="117"/>
      <c r="G51" s="117"/>
      <c r="H51" s="117"/>
    </row>
    <row r="52" spans="2:8" ht="11.25" hidden="1">
      <c r="B52" s="111"/>
      <c r="C52" s="111"/>
      <c r="D52" s="111" t="s">
        <v>73</v>
      </c>
      <c r="E52" s="117">
        <f>E27+E50</f>
        <v>3.1957858972959774</v>
      </c>
      <c r="F52" s="118">
        <f>F27+F50</f>
        <v>-4.453249558886331</v>
      </c>
      <c r="G52" s="117">
        <f>G27+G50</f>
        <v>3.7101781857984473</v>
      </c>
      <c r="H52" s="117">
        <f>H27+H50</f>
        <v>-1.5098652063408269</v>
      </c>
    </row>
    <row r="53" spans="2:15" ht="11.25" hidden="1">
      <c r="B53" s="93"/>
      <c r="C53" s="93"/>
      <c r="D53" s="94"/>
      <c r="E53" s="119">
        <v>39904</v>
      </c>
      <c r="F53" s="119">
        <v>40269</v>
      </c>
      <c r="G53" s="119">
        <v>40634</v>
      </c>
      <c r="H53" s="119">
        <v>41000</v>
      </c>
      <c r="I53" s="119">
        <v>41365</v>
      </c>
      <c r="J53" s="119">
        <v>41730</v>
      </c>
      <c r="K53" s="119"/>
      <c r="L53" s="119"/>
      <c r="M53" s="119"/>
      <c r="N53" s="119"/>
      <c r="O53" s="119"/>
    </row>
    <row r="54" spans="2:15" ht="11.25" hidden="1">
      <c r="B54" s="6" t="s">
        <v>74</v>
      </c>
      <c r="C54" s="6"/>
      <c r="D54" s="94"/>
      <c r="E54" s="120">
        <v>-0.093</v>
      </c>
      <c r="F54" s="121">
        <v>0.038</v>
      </c>
      <c r="G54" s="121">
        <v>0.151</v>
      </c>
      <c r="H54" s="75">
        <v>0.05</v>
      </c>
      <c r="I54" s="94"/>
      <c r="J54" s="94"/>
      <c r="K54" s="94"/>
      <c r="L54" s="94"/>
      <c r="M54" s="94"/>
      <c r="N54" s="94"/>
      <c r="O54" s="94"/>
    </row>
    <row r="55" spans="2:15" ht="11.25" hidden="1">
      <c r="B55" s="115" t="s">
        <v>75</v>
      </c>
      <c r="C55" s="115"/>
      <c r="D55" s="94"/>
      <c r="E55" s="121">
        <v>-0.066</v>
      </c>
      <c r="F55" s="121">
        <v>0.037</v>
      </c>
      <c r="G55" s="121">
        <v>0.14</v>
      </c>
      <c r="H55" s="75">
        <v>0.057</v>
      </c>
      <c r="I55" s="94"/>
      <c r="J55" s="94"/>
      <c r="K55" s="94"/>
      <c r="L55" s="94"/>
      <c r="M55" s="94"/>
      <c r="N55" s="94"/>
      <c r="O55" s="94"/>
    </row>
    <row r="56" spans="2:15" ht="11.25" hidden="1">
      <c r="B56" s="115" t="s">
        <v>76</v>
      </c>
      <c r="C56" s="115"/>
      <c r="E56" s="122"/>
      <c r="F56" s="122"/>
      <c r="G56" s="122"/>
      <c r="H56" s="123">
        <v>0.057</v>
      </c>
      <c r="I56" s="124">
        <v>0.026969144126279054</v>
      </c>
      <c r="J56" s="124">
        <v>0.030000000000000065</v>
      </c>
      <c r="K56" s="124"/>
      <c r="L56" s="124"/>
      <c r="M56" s="124"/>
      <c r="N56" s="124"/>
      <c r="O56" s="124"/>
    </row>
    <row r="57" ht="11.25" hidden="1"/>
    <row r="58" ht="11.25" hidden="1"/>
    <row r="59" ht="11.25" hidden="1"/>
    <row r="61" ht="11.25">
      <c r="B61" s="138" t="s">
        <v>87</v>
      </c>
    </row>
    <row r="62" spans="2:6" ht="11.25">
      <c r="B62" s="125" t="s">
        <v>77</v>
      </c>
      <c r="C62" s="126" t="s">
        <v>4</v>
      </c>
      <c r="D62" s="76"/>
      <c r="E62" s="76"/>
      <c r="F62" s="127" t="s">
        <v>5</v>
      </c>
    </row>
    <row r="63" spans="2:6" ht="11.25">
      <c r="B63" s="139" t="s">
        <v>88</v>
      </c>
      <c r="C63" s="128"/>
      <c r="D63" s="76"/>
      <c r="E63" s="76"/>
      <c r="F63" s="128"/>
    </row>
    <row r="64" spans="2:6" ht="11.25">
      <c r="B64" s="15"/>
      <c r="C64" s="128"/>
      <c r="D64" s="76"/>
      <c r="E64" s="76"/>
      <c r="F64" s="128"/>
    </row>
    <row r="65" spans="2:6" ht="11.25">
      <c r="B65" s="129" t="str">
        <f>'[1]Allowed v Collected Income'!AN24</f>
        <v>RIIO GD1 Base A. Revenue Increase/Decrease @ 2012/13 Prices</v>
      </c>
      <c r="C65" s="130">
        <f>'[1]Allowed v Collected Income'!AO24</f>
        <v>-0.021316831850328198</v>
      </c>
      <c r="D65" s="76"/>
      <c r="E65" s="76"/>
      <c r="F65" s="130">
        <f>'[1]Allowed v Collected Income'!AQ24</f>
        <v>0.07302357207662184</v>
      </c>
    </row>
    <row r="66" spans="2:6" ht="11.25">
      <c r="B66" s="128"/>
      <c r="C66" s="130"/>
      <c r="D66" s="76"/>
      <c r="E66" s="76"/>
      <c r="F66" s="130"/>
    </row>
    <row r="67" spans="2:6" ht="11.25">
      <c r="B67" s="128" t="s">
        <v>78</v>
      </c>
      <c r="C67" s="130">
        <f>'[1]Allowed v Collected Income'!AO22</f>
        <v>0.05168919025530852</v>
      </c>
      <c r="D67" s="76"/>
      <c r="E67" s="76"/>
      <c r="F67" s="130">
        <f>'[1]Allowed v Collected Income'!AQ22</f>
        <v>0.05168919025530852</v>
      </c>
    </row>
    <row r="68" spans="2:6" ht="11.25">
      <c r="B68" s="131"/>
      <c r="C68" s="130"/>
      <c r="D68" s="76"/>
      <c r="E68" s="76"/>
      <c r="F68" s="130"/>
    </row>
    <row r="69" spans="2:6" ht="11.25">
      <c r="B69" s="129" t="s">
        <v>79</v>
      </c>
      <c r="C69" s="130">
        <f>'[1]Allowed v Collected Income'!AO26</f>
        <v>0.023869283753495396</v>
      </c>
      <c r="D69" s="76"/>
      <c r="E69" s="76"/>
      <c r="F69" s="130">
        <f>'[1]Allowed v Collected Income'!AQ26</f>
        <v>0.02611468887262032</v>
      </c>
    </row>
    <row r="70" spans="2:6" ht="11.25">
      <c r="B70" s="128"/>
      <c r="C70" s="130"/>
      <c r="D70" s="76"/>
      <c r="E70" s="76"/>
      <c r="F70" s="130"/>
    </row>
    <row r="71" spans="2:6" ht="11.25">
      <c r="B71" s="129" t="s">
        <v>80</v>
      </c>
      <c r="C71" s="130">
        <f>'[1]Allowed v Collected Income'!AO28</f>
        <v>0.008174805973874051</v>
      </c>
      <c r="D71" s="76"/>
      <c r="E71" s="76"/>
      <c r="F71" s="130">
        <f>'[1]Allowed v Collected Income'!AQ28</f>
        <v>0.00817480597387403</v>
      </c>
    </row>
    <row r="72" spans="2:6" ht="11.25">
      <c r="B72" s="132"/>
      <c r="C72" s="133"/>
      <c r="D72" s="76"/>
      <c r="E72" s="76"/>
      <c r="F72" s="133"/>
    </row>
    <row r="73" spans="2:6" ht="11.25">
      <c r="B73" s="134" t="s">
        <v>81</v>
      </c>
      <c r="C73" s="135">
        <f>SUM(C65:C71)</f>
        <v>0.06241644813234977</v>
      </c>
      <c r="D73" s="76"/>
      <c r="E73" s="76"/>
      <c r="F73" s="135">
        <f>SUM(F65:F71)</f>
        <v>0.1590022571784247</v>
      </c>
    </row>
  </sheetData>
  <sheetProtection/>
  <mergeCells count="7">
    <mergeCell ref="F38:H38"/>
    <mergeCell ref="I38:K38"/>
    <mergeCell ref="M38:O38"/>
    <mergeCell ref="B1:F1"/>
    <mergeCell ref="I5:K5"/>
    <mergeCell ref="I6:K6"/>
    <mergeCell ref="M6:O6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66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Wales and West Utilities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john.edwards</dc:creator>
  <cp:keywords/>
  <dc:description/>
  <cp:lastModifiedBy>john.edwards</cp:lastModifiedBy>
  <cp:lastPrinted>2012-10-16T09:36:46Z</cp:lastPrinted>
  <dcterms:created xsi:type="dcterms:W3CDTF">2012-10-16T07:35:32Z</dcterms:created>
  <dcterms:modified xsi:type="dcterms:W3CDTF">2012-10-16T09:40:54Z</dcterms:modified>
  <cp:category/>
  <cp:version/>
  <cp:contentType/>
  <cp:contentStatus/>
</cp:coreProperties>
</file>