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IN &amp; REG Shared\Financial Modelling\K Models\RIIO K\Mod186 Quarterly pricing statements\12. June 2016\"/>
    </mc:Choice>
  </mc:AlternateContent>
  <bookViews>
    <workbookView xWindow="0" yWindow="0" windowWidth="19200" windowHeight="6705" tabRatio="849" firstSheet="8" activeTab="8"/>
  </bookViews>
  <sheets>
    <sheet name="MOD Timetable" sheetId="36" state="hidden" r:id="rId1"/>
    <sheet name="K Model flowchart" sheetId="25" state="hidden" r:id="rId2"/>
    <sheet name="Colour Coding" sheetId="4" state="hidden" r:id="rId3"/>
    <sheet name="BBPTACShadowWks0001" sheetId="13" state="veryHidden" r:id="rId4"/>
    <sheet name="Com Rev Calc" sheetId="2" state="hidden" r:id="rId5"/>
    <sheet name="Portfolio &amp; Structure" sheetId="6" state="hidden" r:id="rId6"/>
    <sheet name="Pricing Notice Tables" sheetId="24" state="hidden" r:id="rId7"/>
    <sheet name="Xoserve Templates" sheetId="22" state="hidden" r:id="rId8"/>
    <sheet name="Mod186 Statement" sheetId="39" r:id="rId9"/>
    <sheet name="Mod186 Movement" sheetId="41" r:id="rId10"/>
  </sheets>
  <externalReferences>
    <externalReference r:id="rId11"/>
    <externalReference r:id="rId12"/>
  </externalReferences>
  <definedNames>
    <definedName name="_Order1" hidden="1">255</definedName>
    <definedName name="_Order2" hidden="1">255</definedName>
    <definedName name="_Toc140484368" localSheetId="6">'Pricing Notice Tables'!$B$14</definedName>
    <definedName name="AprRevenue">'[1]Formula Revenue-Transportation'!$D$91</definedName>
    <definedName name="AprThrpt">'[1]Formula Revenue-Transportation'!$C$91</definedName>
    <definedName name="AR_2008_9">'[1]Formula Revenue-Transportation'!$I$40</definedName>
    <definedName name="AugRevenue">'[1]Formula Revenue-Transportation'!$D$95</definedName>
    <definedName name="AugThrpt">'[1]Formula Revenue-Transportation'!$C$95</definedName>
    <definedName name="CalendarYrRevenue2008">'[1]Formula Revenue-Transportation'!$H$56</definedName>
    <definedName name="CalendarYrVolume2008">'[1]Formula Revenue-Transportation'!$H$57</definedName>
    <definedName name="CR_2008_9">'[1]Formula Revenue-Transportation'!$I$42</definedName>
    <definedName name="DecRevenue">'[1]Formula Revenue-Transportation'!$D$99</definedName>
    <definedName name="DecThrpt">'[1]Formula Revenue-Transportation'!$C$99</definedName>
    <definedName name="DemandAssumption">'[1]Formula Revenue-Transportation'!$B$83</definedName>
    <definedName name="DomesticSOQ" localSheetId="1">#REF!</definedName>
    <definedName name="DomesticSOQ" localSheetId="9">#REF!</definedName>
    <definedName name="DomesticSOQ" localSheetId="6">#REF!</definedName>
    <definedName name="DomesticSOQ" localSheetId="7">#REF!</definedName>
    <definedName name="DomesticSOQ">#REF!</definedName>
    <definedName name="DomesticSOQReviewed" localSheetId="1">#REF!</definedName>
    <definedName name="DomesticSOQReviewed" localSheetId="9">#REF!</definedName>
    <definedName name="DomesticSOQReviewed" localSheetId="6">#REF!</definedName>
    <definedName name="DomesticSOQReviewed" localSheetId="7">#REF!</definedName>
    <definedName name="DomesticSOQReviewed">#REF!</definedName>
    <definedName name="FebRevenue">'[1]Formula Revenue-Transportation'!$D$89</definedName>
    <definedName name="FebThrpt">'[1]Formula Revenue-Transportation'!$C$89</definedName>
    <definedName name="g" localSheetId="1">#REF!</definedName>
    <definedName name="g" localSheetId="9">#REF!</definedName>
    <definedName name="g" localSheetId="6">#REF!</definedName>
    <definedName name="g" localSheetId="7">#REF!</definedName>
    <definedName name="g">#REF!</definedName>
    <definedName name="INT_FACTOR" localSheetId="1">#REF!</definedName>
    <definedName name="INT_FACTOR" localSheetId="9">#REF!</definedName>
    <definedName name="INT_FACTOR" localSheetId="6">#REF!</definedName>
    <definedName name="INT_FACTOR" localSheetId="7">#REF!</definedName>
    <definedName name="INT_FACTOR">#REF!</definedName>
    <definedName name="JanRevenue">'[1]Formula Revenue-Transportation'!$D$88</definedName>
    <definedName name="JanThrpt">'[1]Formula Revenue-Transportation'!$C$88</definedName>
    <definedName name="JulThrpt">'[1]Formula Revenue-Transportation'!$C$94</definedName>
    <definedName name="JulyRevenue">'[1]Formula Revenue-Transportation'!$D$94</definedName>
    <definedName name="JunRevenue">'[1]Formula Revenue-Transportation'!$D$93</definedName>
    <definedName name="JunThrpt">'[1]Formula Revenue-Transportation'!$C$93</definedName>
    <definedName name="MarRevenue">'[1]Formula Revenue-Transportation'!$D$90</definedName>
    <definedName name="MarThrpt">'[1]Formula Revenue-Transportation'!$C$90</definedName>
    <definedName name="MayRevenue">'[1]Formula Revenue-Transportation'!$D$92</definedName>
    <definedName name="MayThrpt">'[1]Formula Revenue-Transportation'!$C$92</definedName>
    <definedName name="NovRevenue">'[1]Formula Revenue-Transportation'!$D$98</definedName>
    <definedName name="NovThrpt">'[1]Formula Revenue-Transportation'!$C$98</definedName>
    <definedName name="OctRevenue">'[1]Formula Revenue-Transportation'!$D$97</definedName>
    <definedName name="OctThrpt">'[1]Formula Revenue-Transportation'!$C$97</definedName>
    <definedName name="Price_Change_Apr08">'[1]Formula Revenue-Transportation'!$I$52</definedName>
    <definedName name="Price_Change_Apr09">'[1]Formula Revenue-Transportation'!$J$52</definedName>
    <definedName name="Price_Change_Apr10">'[1]Formula Revenue-Transportation'!$K$52</definedName>
    <definedName name="Price_Change_Apr11">'[1]Formula Revenue-Transportation'!$L$52</definedName>
    <definedName name="Price_Change_Apr12">'[1]Formula Revenue-Transportation'!$M$52</definedName>
    <definedName name="PriceChange0809">'[1]Formula Revenue-Transportation'!$I$53</definedName>
    <definedName name="PriceChange0910">'[1]Formula Revenue-Transportation'!$J$53</definedName>
    <definedName name="PriceChange1011">'[1]Formula Revenue-Transportation'!$K$53</definedName>
    <definedName name="PriceChange1112">'[1]Formula Revenue-Transportation'!$L$53</definedName>
    <definedName name="PriceChange1213">'[1]Formula Revenue-Transportation'!$M$53</definedName>
    <definedName name="_xlnm.Print_Area" localSheetId="2">'Colour Coding'!$A$1:$D$28</definedName>
    <definedName name="_xlnm.Print_Area" localSheetId="4">'Com Rev Calc'!$B$1:$O$133</definedName>
    <definedName name="_xlnm.Print_Area" localSheetId="1">'K Model flowchart'!$A$2:$O$43</definedName>
    <definedName name="_xlnm.Print_Area" localSheetId="9">'Mod186 Movement'!$B$4:$AQ$109</definedName>
    <definedName name="_xlnm.Print_Area" localSheetId="8">'Mod186 Statement'!$B$2:$Q$140</definedName>
    <definedName name="_xlnm.Print_Area" localSheetId="5">'Portfolio &amp; Structure'!$A$1:$AB$57</definedName>
    <definedName name="_xlnm.Print_Area" localSheetId="6">'Pricing Notice Tables'!$B$1:$D$53</definedName>
    <definedName name="_xlnm.Print_Area" localSheetId="7">'Xoserve Templates'!$A$1:$P$55</definedName>
    <definedName name="Recovery0809">'[1]Formula Revenue-Transportation'!$I$43</definedName>
    <definedName name="Recovery0910">'[1]Formula Revenue-Transportation'!$J$43</definedName>
    <definedName name="Recovery1011">'[1]Formula Revenue-Transportation'!$K$43</definedName>
    <definedName name="Recovery1112">'[1]Formula Revenue-Transportation'!$L$43</definedName>
    <definedName name="Recovery1213">'[1]Formula Revenue-Transportation'!$M$43</definedName>
    <definedName name="Recoverypercent0809">'[1]Formula Revenue-Transportation'!$I$49</definedName>
    <definedName name="Recoverypercent0910">'[1]Formula Revenue-Transportation'!$J$49</definedName>
    <definedName name="Recoverypercent1011">'[1]Formula Revenue-Transportation'!$K$49</definedName>
    <definedName name="Recoverypercent1112">'[1]Formula Revenue-Transportation'!$L$49</definedName>
    <definedName name="Recoverypercent1213">'[1]Formula Revenue-Transportation'!$M$49</definedName>
    <definedName name="SepRevenue">'[1]Formula Revenue-Transportation'!$D$96</definedName>
    <definedName name="SepThrpt">'[1]Formula Revenue-Transportation'!$C$96</definedName>
  </definedNames>
  <calcPr calcId="152511"/>
</workbook>
</file>

<file path=xl/calcChain.xml><?xml version="1.0" encoding="utf-8"?>
<calcChain xmlns="http://schemas.openxmlformats.org/spreadsheetml/2006/main">
  <c r="C28" i="22" l="1"/>
  <c r="D22" i="24"/>
  <c r="B1" i="24"/>
  <c r="H55" i="22"/>
  <c r="H54" i="22"/>
  <c r="H53" i="22"/>
  <c r="H52" i="22"/>
  <c r="H51" i="22"/>
  <c r="H50" i="22"/>
  <c r="H49" i="22"/>
  <c r="H48" i="22"/>
  <c r="H47" i="22"/>
  <c r="H46" i="22"/>
  <c r="H45" i="22"/>
  <c r="H44" i="22"/>
  <c r="C26" i="24"/>
  <c r="F33" i="22"/>
  <c r="F35" i="22" s="1"/>
  <c r="M33" i="22"/>
  <c r="M35" i="22" s="1"/>
  <c r="C41" i="24"/>
  <c r="O5" i="22"/>
  <c r="C35" i="24"/>
  <c r="C11" i="24"/>
  <c r="O11" i="22"/>
  <c r="L24" i="22"/>
  <c r="O23" i="22"/>
  <c r="D9" i="24"/>
  <c r="I56" i="6"/>
  <c r="J56" i="6" s="1"/>
  <c r="F56" i="6"/>
  <c r="G56" i="6" s="1"/>
  <c r="C56" i="6"/>
  <c r="D56" i="6" s="1"/>
  <c r="I55" i="6"/>
  <c r="F55" i="6"/>
  <c r="C55" i="6"/>
  <c r="I54" i="6"/>
  <c r="F54" i="6"/>
  <c r="C54" i="6"/>
  <c r="I53" i="6"/>
  <c r="F53" i="6"/>
  <c r="C53" i="6"/>
  <c r="I52" i="6"/>
  <c r="F52" i="6"/>
  <c r="C52" i="6"/>
  <c r="I51" i="6"/>
  <c r="F51" i="6"/>
  <c r="C51" i="6"/>
  <c r="I47" i="6"/>
  <c r="F47" i="6"/>
  <c r="C47" i="6"/>
  <c r="I46" i="6"/>
  <c r="I45" i="6"/>
  <c r="I44" i="6"/>
  <c r="F44" i="6"/>
  <c r="C44" i="6"/>
  <c r="I43" i="6"/>
  <c r="F43" i="6"/>
  <c r="C43" i="6"/>
  <c r="I82" i="2"/>
  <c r="H82" i="2"/>
  <c r="G82" i="2"/>
  <c r="F82" i="2"/>
  <c r="E82" i="2"/>
  <c r="D82" i="2"/>
  <c r="C82" i="2"/>
  <c r="N71" i="2"/>
  <c r="M71" i="2"/>
  <c r="L71" i="2"/>
  <c r="K71" i="2"/>
  <c r="J71" i="2"/>
  <c r="I71" i="2"/>
  <c r="H71" i="2"/>
  <c r="G71" i="2"/>
  <c r="F71" i="2"/>
  <c r="E71" i="2"/>
  <c r="D71" i="2"/>
  <c r="C71" i="2"/>
  <c r="N60" i="2"/>
  <c r="M60" i="2"/>
  <c r="L60" i="2"/>
  <c r="K60" i="2"/>
  <c r="J60" i="2"/>
  <c r="I60" i="2"/>
  <c r="H60" i="2"/>
  <c r="G60" i="2"/>
  <c r="F60" i="2"/>
  <c r="E60" i="2"/>
  <c r="D60" i="2"/>
  <c r="C60" i="2"/>
  <c r="N49" i="2"/>
  <c r="M49" i="2"/>
  <c r="L49" i="2"/>
  <c r="K49" i="2"/>
  <c r="J49" i="2"/>
  <c r="I49" i="2"/>
  <c r="H49" i="2"/>
  <c r="G49" i="2"/>
  <c r="F49" i="2"/>
  <c r="E49" i="2"/>
  <c r="D49" i="2"/>
  <c r="C49" i="2"/>
  <c r="N39" i="2"/>
  <c r="M39" i="2"/>
  <c r="L39" i="2"/>
  <c r="L62" i="2" s="1"/>
  <c r="K39" i="2"/>
  <c r="K62" i="2" s="1"/>
  <c r="J39" i="2"/>
  <c r="I39" i="2"/>
  <c r="H39" i="2"/>
  <c r="G39" i="2"/>
  <c r="G62" i="2" s="1"/>
  <c r="F39" i="2"/>
  <c r="E39" i="2"/>
  <c r="D39" i="2"/>
  <c r="C39" i="2"/>
  <c r="C62" i="2" s="1"/>
  <c r="N38" i="2"/>
  <c r="M38" i="2"/>
  <c r="L38" i="2"/>
  <c r="L51" i="2" s="1"/>
  <c r="K38" i="2"/>
  <c r="J38" i="2"/>
  <c r="I38" i="2"/>
  <c r="H38" i="2"/>
  <c r="H51" i="2" s="1"/>
  <c r="G38" i="2"/>
  <c r="F38" i="2"/>
  <c r="E38" i="2"/>
  <c r="D38" i="2"/>
  <c r="D51" i="2" s="1"/>
  <c r="C38" i="2"/>
  <c r="K32" i="2"/>
  <c r="J32" i="2"/>
  <c r="I32" i="2"/>
  <c r="H32" i="2"/>
  <c r="G32" i="2"/>
  <c r="F32" i="2"/>
  <c r="E32" i="2"/>
  <c r="D32" i="2"/>
  <c r="K27" i="2"/>
  <c r="J27" i="2"/>
  <c r="I27" i="2"/>
  <c r="H27" i="2"/>
  <c r="G27" i="2"/>
  <c r="F27" i="2"/>
  <c r="E27" i="2"/>
  <c r="D27" i="2"/>
  <c r="E19" i="2"/>
  <c r="D19" i="2"/>
  <c r="C19" i="2"/>
  <c r="E18" i="2"/>
  <c r="D18" i="2"/>
  <c r="C18" i="2"/>
  <c r="E17" i="2"/>
  <c r="D17" i="2"/>
  <c r="C17" i="2"/>
  <c r="E16" i="2"/>
  <c r="E21" i="2" s="1"/>
  <c r="E22" i="2" s="1"/>
  <c r="D16" i="2"/>
  <c r="D21" i="2" s="1"/>
  <c r="D22" i="2" s="1"/>
  <c r="C16" i="2"/>
  <c r="C21" i="2" s="1"/>
  <c r="C22" i="2" s="1"/>
  <c r="L5" i="2"/>
  <c r="L8" i="2" s="1"/>
  <c r="K5" i="2"/>
  <c r="K9" i="2" s="1"/>
  <c r="J5" i="2"/>
  <c r="J10" i="2" s="1"/>
  <c r="I5" i="2"/>
  <c r="I7" i="2" s="1"/>
  <c r="H5" i="2"/>
  <c r="H8" i="2" s="1"/>
  <c r="G5" i="2"/>
  <c r="G9" i="2" s="1"/>
  <c r="F5" i="2"/>
  <c r="F10" i="2" s="1"/>
  <c r="E5" i="2"/>
  <c r="E7" i="2" s="1"/>
  <c r="D5" i="2"/>
  <c r="D8" i="2" s="1"/>
  <c r="D62" i="2" l="1"/>
  <c r="H62" i="2"/>
  <c r="E51" i="2"/>
  <c r="I51" i="2"/>
  <c r="I52" i="2" s="1"/>
  <c r="I53" i="2" s="1"/>
  <c r="I54" i="2" s="1"/>
  <c r="I55" i="2" s="1"/>
  <c r="I56" i="2" s="1"/>
  <c r="M51" i="2"/>
  <c r="E62" i="2"/>
  <c r="I62" i="2"/>
  <c r="M62" i="2"/>
  <c r="M63" i="2" s="1"/>
  <c r="M64" i="2" s="1"/>
  <c r="M65" i="2" s="1"/>
  <c r="M66" i="2" s="1"/>
  <c r="M67" i="2" s="1"/>
  <c r="F51" i="2"/>
  <c r="J51" i="2"/>
  <c r="N51" i="2"/>
  <c r="N52" i="2" s="1"/>
  <c r="N53" i="2" s="1"/>
  <c r="N54" i="2" s="1"/>
  <c r="N55" i="2" s="1"/>
  <c r="N56" i="2" s="1"/>
  <c r="C51" i="2"/>
  <c r="C52" i="2" s="1"/>
  <c r="C53" i="2" s="1"/>
  <c r="C54" i="2" s="1"/>
  <c r="C55" i="2" s="1"/>
  <c r="C56" i="2" s="1"/>
  <c r="G51" i="2"/>
  <c r="K51" i="2"/>
  <c r="F52" i="2"/>
  <c r="F53" i="2" s="1"/>
  <c r="F54" i="2" s="1"/>
  <c r="F55" i="2" s="1"/>
  <c r="F56" i="2" s="1"/>
  <c r="J52" i="2"/>
  <c r="J53" i="2" s="1"/>
  <c r="J54" i="2" s="1"/>
  <c r="J55" i="2" s="1"/>
  <c r="J56" i="2" s="1"/>
  <c r="G63" i="2"/>
  <c r="G64" i="2" s="1"/>
  <c r="G65" i="2" s="1"/>
  <c r="G66" i="2" s="1"/>
  <c r="G67" i="2" s="1"/>
  <c r="K63" i="2"/>
  <c r="K64" i="2" s="1"/>
  <c r="K65" i="2" s="1"/>
  <c r="K66" i="2" s="1"/>
  <c r="K67" i="2" s="1"/>
  <c r="G52" i="2"/>
  <c r="G53" i="2" s="1"/>
  <c r="G54" i="2" s="1"/>
  <c r="G55" i="2" s="1"/>
  <c r="G56" i="2" s="1"/>
  <c r="H52" i="2"/>
  <c r="H53" i="2" s="1"/>
  <c r="H54" i="2" s="1"/>
  <c r="H55" i="2" s="1"/>
  <c r="H56" i="2" s="1"/>
  <c r="D63" i="2"/>
  <c r="D64" i="2" s="1"/>
  <c r="D65" i="2" s="1"/>
  <c r="D66" i="2" s="1"/>
  <c r="D67" i="2" s="1"/>
  <c r="K52" i="2"/>
  <c r="K53" i="2" s="1"/>
  <c r="K54" i="2" s="1"/>
  <c r="K55" i="2" s="1"/>
  <c r="K56" i="2" s="1"/>
  <c r="D52" i="2"/>
  <c r="D53" i="2" s="1"/>
  <c r="D54" i="2" s="1"/>
  <c r="D55" i="2" s="1"/>
  <c r="D56" i="2" s="1"/>
  <c r="L52" i="2"/>
  <c r="L53" i="2" s="1"/>
  <c r="L54" i="2" s="1"/>
  <c r="L55" i="2" s="1"/>
  <c r="L56" i="2" s="1"/>
  <c r="L63" i="2"/>
  <c r="L64" i="2" s="1"/>
  <c r="L65" i="2" s="1"/>
  <c r="L66" i="2" s="1"/>
  <c r="L67" i="2" s="1"/>
  <c r="H63" i="2"/>
  <c r="H64" i="2" s="1"/>
  <c r="H65" i="2" s="1"/>
  <c r="H66" i="2" s="1"/>
  <c r="H67" i="2" s="1"/>
  <c r="E52" i="2"/>
  <c r="E53" i="2" s="1"/>
  <c r="E54" i="2" s="1"/>
  <c r="E55" i="2" s="1"/>
  <c r="E56" i="2" s="1"/>
  <c r="M52" i="2"/>
  <c r="M53" i="2" s="1"/>
  <c r="M54" i="2" s="1"/>
  <c r="M55" i="2" s="1"/>
  <c r="M56" i="2" s="1"/>
  <c r="E63" i="2"/>
  <c r="E64" i="2" s="1"/>
  <c r="E65" i="2" s="1"/>
  <c r="E66" i="2" s="1"/>
  <c r="E67" i="2" s="1"/>
  <c r="I63" i="2"/>
  <c r="I64" i="2" s="1"/>
  <c r="I65" i="2" s="1"/>
  <c r="I66" i="2" s="1"/>
  <c r="I67" i="2" s="1"/>
  <c r="C46" i="6"/>
  <c r="F46" i="6"/>
  <c r="C5" i="6"/>
  <c r="C45" i="6"/>
  <c r="F45" i="6"/>
  <c r="C9" i="24"/>
  <c r="C19" i="24"/>
  <c r="D19" i="24"/>
  <c r="L33" i="22"/>
  <c r="L35" i="22" s="1"/>
  <c r="L43" i="6"/>
  <c r="L46" i="6"/>
  <c r="L16" i="22"/>
  <c r="L12" i="22"/>
  <c r="P33" i="22"/>
  <c r="L4" i="22"/>
  <c r="L8" i="22"/>
  <c r="O15" i="22"/>
  <c r="L22" i="22"/>
  <c r="D11" i="24"/>
  <c r="N33" i="22"/>
  <c r="N35" i="22" s="1"/>
  <c r="N23" i="22"/>
  <c r="H33" i="22"/>
  <c r="H35" i="22" s="1"/>
  <c r="C63" i="2"/>
  <c r="F7" i="2"/>
  <c r="J7" i="2"/>
  <c r="E8" i="2"/>
  <c r="I8" i="2"/>
  <c r="D9" i="2"/>
  <c r="H9" i="2"/>
  <c r="L9" i="2"/>
  <c r="G10" i="2"/>
  <c r="K10" i="2"/>
  <c r="O49" i="2"/>
  <c r="G7" i="2"/>
  <c r="K7" i="2"/>
  <c r="F8" i="2"/>
  <c r="J8" i="2"/>
  <c r="E9" i="2"/>
  <c r="I9" i="2"/>
  <c r="D10" i="2"/>
  <c r="H10" i="2"/>
  <c r="L10" i="2"/>
  <c r="D7" i="2"/>
  <c r="H7" i="2"/>
  <c r="L7" i="2"/>
  <c r="G8" i="2"/>
  <c r="K8" i="2"/>
  <c r="F9" i="2"/>
  <c r="J9" i="2"/>
  <c r="E10" i="2"/>
  <c r="I10" i="2"/>
  <c r="F62" i="2"/>
  <c r="F63" i="2" s="1"/>
  <c r="F64" i="2" s="1"/>
  <c r="F65" i="2" s="1"/>
  <c r="F66" i="2" s="1"/>
  <c r="F67" i="2" s="1"/>
  <c r="J62" i="2"/>
  <c r="J63" i="2" s="1"/>
  <c r="J64" i="2" s="1"/>
  <c r="J65" i="2" s="1"/>
  <c r="J66" i="2" s="1"/>
  <c r="J67" i="2" s="1"/>
  <c r="N62" i="2"/>
  <c r="N63" i="2" s="1"/>
  <c r="N64" i="2" s="1"/>
  <c r="N65" i="2" s="1"/>
  <c r="N66" i="2" s="1"/>
  <c r="N67" i="2" s="1"/>
  <c r="O71" i="2"/>
  <c r="O60" i="2"/>
  <c r="O51" i="2" l="1"/>
  <c r="O52" i="2" s="1"/>
  <c r="O53" i="2" s="1"/>
  <c r="O54" i="2" s="1"/>
  <c r="O55" i="2" s="1"/>
  <c r="O56" i="2" s="1"/>
  <c r="L45" i="6"/>
  <c r="F10" i="6"/>
  <c r="I13" i="6"/>
  <c r="C10" i="6"/>
  <c r="I10" i="6"/>
  <c r="F13" i="6"/>
  <c r="I5" i="6"/>
  <c r="H17" i="2"/>
  <c r="G16" i="2"/>
  <c r="G17" i="2"/>
  <c r="F5" i="6"/>
  <c r="F17" i="2"/>
  <c r="L14" i="22"/>
  <c r="L10" i="22"/>
  <c r="J33" i="22"/>
  <c r="J35" i="22" s="1"/>
  <c r="D33" i="22"/>
  <c r="D35" i="22" s="1"/>
  <c r="D21" i="24"/>
  <c r="L44" i="6"/>
  <c r="L47" i="6"/>
  <c r="C36" i="24"/>
  <c r="N5" i="22"/>
  <c r="C8" i="24"/>
  <c r="L9" i="22"/>
  <c r="L13" i="22"/>
  <c r="C20" i="24"/>
  <c r="E33" i="22"/>
  <c r="E35" i="22" s="1"/>
  <c r="C12" i="24"/>
  <c r="N11" i="22"/>
  <c r="N15" i="22"/>
  <c r="C34" i="24"/>
  <c r="L3" i="22"/>
  <c r="C42" i="24"/>
  <c r="L7" i="22"/>
  <c r="C21" i="24"/>
  <c r="G33" i="22"/>
  <c r="G35" i="22" s="1"/>
  <c r="D20" i="24"/>
  <c r="K33" i="22"/>
  <c r="K35" i="22" s="1"/>
  <c r="D8" i="24"/>
  <c r="L21" i="22"/>
  <c r="H43" i="22"/>
  <c r="P35" i="22"/>
  <c r="C10" i="24"/>
  <c r="O33" i="22"/>
  <c r="O35" i="22" s="1"/>
  <c r="D23" i="24"/>
  <c r="C23" i="24"/>
  <c r="C22" i="24"/>
  <c r="K23" i="22"/>
  <c r="J24" i="22" s="1"/>
  <c r="D10" i="24"/>
  <c r="D12" i="24"/>
  <c r="I33" i="22"/>
  <c r="I35" i="22" s="1"/>
  <c r="O62" i="2"/>
  <c r="O63" i="2"/>
  <c r="C64" i="2"/>
  <c r="G41" i="2" l="1"/>
  <c r="G84" i="2" s="1"/>
  <c r="G85" i="2" s="1"/>
  <c r="G86" i="2" s="1"/>
  <c r="G87" i="2" s="1"/>
  <c r="G88" i="2" s="1"/>
  <c r="G89" i="2" s="1"/>
  <c r="G93" i="2" s="1"/>
  <c r="L40" i="2"/>
  <c r="L73" i="2" s="1"/>
  <c r="L74" i="2" s="1"/>
  <c r="L75" i="2" s="1"/>
  <c r="L76" i="2" s="1"/>
  <c r="L77" i="2" s="1"/>
  <c r="L78" i="2" s="1"/>
  <c r="L82" i="2" s="1"/>
  <c r="H16" i="2"/>
  <c r="F40" i="2"/>
  <c r="F73" i="2" s="1"/>
  <c r="F74" i="2" s="1"/>
  <c r="F75" i="2" s="1"/>
  <c r="F76" i="2" s="1"/>
  <c r="F77" i="2" s="1"/>
  <c r="F78" i="2" s="1"/>
  <c r="F6" i="6"/>
  <c r="F7" i="6" s="1"/>
  <c r="F9" i="6" s="1"/>
  <c r="I6" i="6"/>
  <c r="I7" i="6" s="1"/>
  <c r="I9" i="6" s="1"/>
  <c r="J5" i="6" s="1"/>
  <c r="I28" i="6" s="1"/>
  <c r="C6" i="6"/>
  <c r="C9" i="6"/>
  <c r="O43" i="6"/>
  <c r="F18" i="2"/>
  <c r="H41" i="2"/>
  <c r="H84" i="2" s="1"/>
  <c r="H85" i="2" s="1"/>
  <c r="H86" i="2" s="1"/>
  <c r="H87" i="2" s="1"/>
  <c r="H88" i="2" s="1"/>
  <c r="H89" i="2" s="1"/>
  <c r="H93" i="2" s="1"/>
  <c r="F19" i="2"/>
  <c r="N40" i="2"/>
  <c r="N73" i="2" s="1"/>
  <c r="N74" i="2" s="1"/>
  <c r="N75" i="2" s="1"/>
  <c r="N76" i="2" s="1"/>
  <c r="N77" i="2" s="1"/>
  <c r="N78" i="2" s="1"/>
  <c r="N82" i="2" s="1"/>
  <c r="M40" i="2"/>
  <c r="M73" i="2" s="1"/>
  <c r="M74" i="2" s="1"/>
  <c r="M75" i="2" s="1"/>
  <c r="M76" i="2" s="1"/>
  <c r="M77" i="2" s="1"/>
  <c r="M78" i="2" s="1"/>
  <c r="M82" i="2" s="1"/>
  <c r="H40" i="2"/>
  <c r="H73" i="2" s="1"/>
  <c r="H74" i="2" s="1"/>
  <c r="H75" i="2" s="1"/>
  <c r="H76" i="2" s="1"/>
  <c r="H77" i="2" s="1"/>
  <c r="H78" i="2" s="1"/>
  <c r="O45" i="6"/>
  <c r="O47" i="6"/>
  <c r="O46" i="6"/>
  <c r="F16" i="2"/>
  <c r="E40" i="2"/>
  <c r="E73" i="2" s="1"/>
  <c r="E74" i="2" s="1"/>
  <c r="E75" i="2" s="1"/>
  <c r="E76" i="2" s="1"/>
  <c r="E77" i="2" s="1"/>
  <c r="E78" i="2" s="1"/>
  <c r="D40" i="2"/>
  <c r="D73" i="2" s="1"/>
  <c r="D74" i="2" s="1"/>
  <c r="D75" i="2" s="1"/>
  <c r="D76" i="2" s="1"/>
  <c r="D77" i="2" s="1"/>
  <c r="D78" i="2" s="1"/>
  <c r="G40" i="2"/>
  <c r="G73" i="2" s="1"/>
  <c r="G74" i="2" s="1"/>
  <c r="G75" i="2" s="1"/>
  <c r="G76" i="2" s="1"/>
  <c r="G77" i="2" s="1"/>
  <c r="G78" i="2" s="1"/>
  <c r="I41" i="2"/>
  <c r="I84" i="2" s="1"/>
  <c r="I85" i="2" s="1"/>
  <c r="I86" i="2" s="1"/>
  <c r="I87" i="2" s="1"/>
  <c r="I88" i="2" s="1"/>
  <c r="I89" i="2" s="1"/>
  <c r="I93" i="2" s="1"/>
  <c r="I40" i="2"/>
  <c r="I73" i="2" s="1"/>
  <c r="I74" i="2" s="1"/>
  <c r="I75" i="2" s="1"/>
  <c r="I76" i="2" s="1"/>
  <c r="I77" i="2" s="1"/>
  <c r="I78" i="2" s="1"/>
  <c r="C40" i="2"/>
  <c r="C73" i="2" s="1"/>
  <c r="K11" i="22"/>
  <c r="J12" i="22" s="1"/>
  <c r="K15" i="22"/>
  <c r="J16" i="22" s="1"/>
  <c r="C65" i="2"/>
  <c r="O64" i="2"/>
  <c r="J40" i="2" l="1"/>
  <c r="J73" i="2" s="1"/>
  <c r="J74" i="2" s="1"/>
  <c r="J75" i="2" s="1"/>
  <c r="J76" i="2" s="1"/>
  <c r="J77" i="2" s="1"/>
  <c r="J78" i="2" s="1"/>
  <c r="J82" i="2" s="1"/>
  <c r="C41" i="2"/>
  <c r="C84" i="2" s="1"/>
  <c r="C85" i="2" s="1"/>
  <c r="C86" i="2" s="1"/>
  <c r="C87" i="2" s="1"/>
  <c r="C88" i="2" s="1"/>
  <c r="K40" i="2"/>
  <c r="K73" i="2" s="1"/>
  <c r="K74" i="2" s="1"/>
  <c r="K75" i="2" s="1"/>
  <c r="K76" i="2" s="1"/>
  <c r="K77" i="2" s="1"/>
  <c r="K78" i="2" s="1"/>
  <c r="K82" i="2" s="1"/>
  <c r="F41" i="2"/>
  <c r="F84" i="2" s="1"/>
  <c r="F85" i="2" s="1"/>
  <c r="F86" i="2" s="1"/>
  <c r="F87" i="2" s="1"/>
  <c r="F88" i="2" s="1"/>
  <c r="F89" i="2" s="1"/>
  <c r="F93" i="2" s="1"/>
  <c r="D41" i="2"/>
  <c r="D84" i="2" s="1"/>
  <c r="D85" i="2" s="1"/>
  <c r="R47" i="6"/>
  <c r="F11" i="6"/>
  <c r="G9" i="6" s="1"/>
  <c r="F23" i="6" s="1"/>
  <c r="G5" i="6"/>
  <c r="F28" i="6" s="1"/>
  <c r="C7" i="6"/>
  <c r="D6" i="6" s="1"/>
  <c r="J6" i="6"/>
  <c r="G6" i="6"/>
  <c r="F27" i="6" s="1"/>
  <c r="C11" i="6"/>
  <c r="D10" i="6" s="1"/>
  <c r="D5" i="6"/>
  <c r="C28" i="6" s="1"/>
  <c r="I11" i="6"/>
  <c r="J9" i="6" s="1"/>
  <c r="I23" i="6" s="1"/>
  <c r="J32" i="6" s="1"/>
  <c r="R43" i="6"/>
  <c r="R45" i="6"/>
  <c r="F21" i="2"/>
  <c r="F22" i="2" s="1"/>
  <c r="G19" i="2"/>
  <c r="R46" i="6"/>
  <c r="O44" i="6"/>
  <c r="C74" i="2"/>
  <c r="O65" i="2"/>
  <c r="C66" i="2"/>
  <c r="I17" i="2"/>
  <c r="O82" i="2" l="1"/>
  <c r="H19" i="2"/>
  <c r="L5" i="6"/>
  <c r="G10" i="6"/>
  <c r="F24" i="6" s="1"/>
  <c r="G34" i="6" s="1"/>
  <c r="O73" i="2"/>
  <c r="G32" i="6"/>
  <c r="G43" i="6" s="1"/>
  <c r="G33" i="6"/>
  <c r="G51" i="6" s="1"/>
  <c r="F15" i="6"/>
  <c r="F16" i="6" s="1"/>
  <c r="D9" i="6"/>
  <c r="C23" i="6" s="1"/>
  <c r="D32" i="6" s="1"/>
  <c r="J43" i="6"/>
  <c r="J45" i="6"/>
  <c r="J44" i="6"/>
  <c r="J46" i="6"/>
  <c r="J47" i="6"/>
  <c r="C27" i="6"/>
  <c r="D7" i="6"/>
  <c r="J10" i="6"/>
  <c r="I15" i="6"/>
  <c r="I16" i="6" s="1"/>
  <c r="J7" i="6"/>
  <c r="I27" i="6"/>
  <c r="J33" i="6" s="1"/>
  <c r="G7" i="6"/>
  <c r="C24" i="6"/>
  <c r="D34" i="6" s="1"/>
  <c r="I16" i="2"/>
  <c r="D42" i="2"/>
  <c r="F42" i="2"/>
  <c r="F95" i="2" s="1"/>
  <c r="F96" i="2" s="1"/>
  <c r="F97" i="2" s="1"/>
  <c r="F98" i="2" s="1"/>
  <c r="F99" i="2" s="1"/>
  <c r="F100" i="2" s="1"/>
  <c r="F104" i="2" s="1"/>
  <c r="I42" i="2"/>
  <c r="I95" i="2" s="1"/>
  <c r="I96" i="2" s="1"/>
  <c r="I97" i="2" s="1"/>
  <c r="I98" i="2" s="1"/>
  <c r="I99" i="2" s="1"/>
  <c r="I100" i="2" s="1"/>
  <c r="I104" i="2" s="1"/>
  <c r="L41" i="2"/>
  <c r="L84" i="2" s="1"/>
  <c r="L85" i="2" s="1"/>
  <c r="L86" i="2" s="1"/>
  <c r="L87" i="2" s="1"/>
  <c r="L88" i="2" s="1"/>
  <c r="L89" i="2" s="1"/>
  <c r="L93" i="2" s="1"/>
  <c r="H42" i="2"/>
  <c r="H95" i="2" s="1"/>
  <c r="H96" i="2" s="1"/>
  <c r="H97" i="2" s="1"/>
  <c r="H98" i="2" s="1"/>
  <c r="H99" i="2" s="1"/>
  <c r="H100" i="2" s="1"/>
  <c r="H104" i="2" s="1"/>
  <c r="K41" i="2"/>
  <c r="K84" i="2" s="1"/>
  <c r="K85" i="2" s="1"/>
  <c r="K86" i="2" s="1"/>
  <c r="K87" i="2" s="1"/>
  <c r="K88" i="2" s="1"/>
  <c r="K89" i="2" s="1"/>
  <c r="K93" i="2" s="1"/>
  <c r="E41" i="2"/>
  <c r="E84" i="2" s="1"/>
  <c r="E42" i="2"/>
  <c r="J41" i="2"/>
  <c r="J84" i="2" s="1"/>
  <c r="J85" i="2" s="1"/>
  <c r="J86" i="2" s="1"/>
  <c r="J87" i="2" s="1"/>
  <c r="J88" i="2" s="1"/>
  <c r="J89" i="2" s="1"/>
  <c r="J93" i="2" s="1"/>
  <c r="G18" i="2"/>
  <c r="G21" i="2" s="1"/>
  <c r="G22" i="2" s="1"/>
  <c r="G42" i="2"/>
  <c r="G95" i="2" s="1"/>
  <c r="G96" i="2" s="1"/>
  <c r="G97" i="2" s="1"/>
  <c r="G98" i="2" s="1"/>
  <c r="G99" i="2" s="1"/>
  <c r="G100" i="2" s="1"/>
  <c r="G104" i="2" s="1"/>
  <c r="N41" i="2"/>
  <c r="N84" i="2" s="1"/>
  <c r="N85" i="2" s="1"/>
  <c r="N86" i="2" s="1"/>
  <c r="N87" i="2" s="1"/>
  <c r="N88" i="2" s="1"/>
  <c r="N89" i="2" s="1"/>
  <c r="N93" i="2" s="1"/>
  <c r="M41" i="2"/>
  <c r="M84" i="2" s="1"/>
  <c r="M85" i="2" s="1"/>
  <c r="M86" i="2" s="1"/>
  <c r="M87" i="2" s="1"/>
  <c r="M88" i="2" s="1"/>
  <c r="M89" i="2" s="1"/>
  <c r="M93" i="2" s="1"/>
  <c r="C75" i="2"/>
  <c r="O74" i="2"/>
  <c r="D86" i="2"/>
  <c r="C89" i="2"/>
  <c r="C67" i="2"/>
  <c r="O67" i="2" s="1"/>
  <c r="O66" i="2"/>
  <c r="J17" i="2"/>
  <c r="K17" i="2"/>
  <c r="D33" i="6" l="1"/>
  <c r="G55" i="6"/>
  <c r="G11" i="6"/>
  <c r="G46" i="6"/>
  <c r="G44" i="6"/>
  <c r="G54" i="6"/>
  <c r="G45" i="6"/>
  <c r="G47" i="6"/>
  <c r="J16" i="2"/>
  <c r="U43" i="6"/>
  <c r="D11" i="6"/>
  <c r="D43" i="6"/>
  <c r="D44" i="6"/>
  <c r="D45" i="6"/>
  <c r="D46" i="6"/>
  <c r="D47" i="6"/>
  <c r="D53" i="6"/>
  <c r="D52" i="6"/>
  <c r="D54" i="6"/>
  <c r="D51" i="6"/>
  <c r="D55" i="6"/>
  <c r="J54" i="6"/>
  <c r="J51" i="6"/>
  <c r="J55" i="6"/>
  <c r="I24" i="6"/>
  <c r="J34" i="6" s="1"/>
  <c r="J11" i="6"/>
  <c r="O5" i="6"/>
  <c r="U46" i="6"/>
  <c r="I19" i="2"/>
  <c r="N42" i="2"/>
  <c r="N95" i="2" s="1"/>
  <c r="N96" i="2" s="1"/>
  <c r="N97" i="2" s="1"/>
  <c r="N98" i="2" s="1"/>
  <c r="N99" i="2" s="1"/>
  <c r="N100" i="2" s="1"/>
  <c r="N104" i="2" s="1"/>
  <c r="M42" i="2"/>
  <c r="M95" i="2" s="1"/>
  <c r="M96" i="2" s="1"/>
  <c r="M97" i="2" s="1"/>
  <c r="M98" i="2" s="1"/>
  <c r="M99" i="2" s="1"/>
  <c r="M100" i="2" s="1"/>
  <c r="M104" i="2" s="1"/>
  <c r="G43" i="2"/>
  <c r="G106" i="2" s="1"/>
  <c r="G107" i="2" s="1"/>
  <c r="G108" i="2" s="1"/>
  <c r="G109" i="2" s="1"/>
  <c r="G110" i="2" s="1"/>
  <c r="G111" i="2" s="1"/>
  <c r="G115" i="2" s="1"/>
  <c r="L42" i="2"/>
  <c r="L95" i="2" s="1"/>
  <c r="L96" i="2" s="1"/>
  <c r="L97" i="2" s="1"/>
  <c r="L98" i="2" s="1"/>
  <c r="L99" i="2" s="1"/>
  <c r="L100" i="2" s="1"/>
  <c r="L104" i="2" s="1"/>
  <c r="K42" i="2"/>
  <c r="K95" i="2" s="1"/>
  <c r="K96" i="2" s="1"/>
  <c r="K97" i="2" s="1"/>
  <c r="K98" i="2" s="1"/>
  <c r="K99" i="2" s="1"/>
  <c r="K100" i="2" s="1"/>
  <c r="K104" i="2" s="1"/>
  <c r="I43" i="2"/>
  <c r="I106" i="2" s="1"/>
  <c r="I107" i="2" s="1"/>
  <c r="I108" i="2" s="1"/>
  <c r="I109" i="2" s="1"/>
  <c r="I110" i="2" s="1"/>
  <c r="I111" i="2" s="1"/>
  <c r="I115" i="2" s="1"/>
  <c r="E85" i="2"/>
  <c r="O84" i="2"/>
  <c r="H43" i="2"/>
  <c r="H106" i="2" s="1"/>
  <c r="H107" i="2" s="1"/>
  <c r="H108" i="2" s="1"/>
  <c r="H109" i="2" s="1"/>
  <c r="H110" i="2" s="1"/>
  <c r="H111" i="2" s="1"/>
  <c r="H115" i="2" s="1"/>
  <c r="H18" i="2"/>
  <c r="H21" i="2" s="1"/>
  <c r="H22" i="2" s="1"/>
  <c r="E43" i="2"/>
  <c r="F43" i="2"/>
  <c r="F106" i="2" s="1"/>
  <c r="F107" i="2" s="1"/>
  <c r="F108" i="2" s="1"/>
  <c r="F109" i="2" s="1"/>
  <c r="F110" i="2" s="1"/>
  <c r="F111" i="2" s="1"/>
  <c r="F115" i="2" s="1"/>
  <c r="J42" i="2"/>
  <c r="J95" i="2" s="1"/>
  <c r="J96" i="2" s="1"/>
  <c r="J97" i="2" s="1"/>
  <c r="J98" i="2" s="1"/>
  <c r="J99" i="2" s="1"/>
  <c r="J100" i="2" s="1"/>
  <c r="J104" i="2" s="1"/>
  <c r="D43" i="2"/>
  <c r="R44" i="6"/>
  <c r="D87" i="2"/>
  <c r="C76" i="2"/>
  <c r="O75" i="2"/>
  <c r="C42" i="2"/>
  <c r="G53" i="6"/>
  <c r="G52" i="6"/>
  <c r="U47" i="6"/>
  <c r="C93" i="2"/>
  <c r="J52" i="6" l="1"/>
  <c r="J53" i="6"/>
  <c r="K19" i="2"/>
  <c r="U45" i="6"/>
  <c r="J19" i="2"/>
  <c r="K16" i="2"/>
  <c r="M43" i="2"/>
  <c r="M106" i="2" s="1"/>
  <c r="M107" i="2" s="1"/>
  <c r="M108" i="2" s="1"/>
  <c r="M109" i="2" s="1"/>
  <c r="M110" i="2" s="1"/>
  <c r="M111" i="2" s="1"/>
  <c r="M115" i="2" s="1"/>
  <c r="N43" i="2"/>
  <c r="N106" i="2" s="1"/>
  <c r="N107" i="2" s="1"/>
  <c r="N108" i="2" s="1"/>
  <c r="N109" i="2" s="1"/>
  <c r="N110" i="2" s="1"/>
  <c r="N111" i="2" s="1"/>
  <c r="N115" i="2" s="1"/>
  <c r="E44" i="2"/>
  <c r="D44" i="2"/>
  <c r="I44" i="2"/>
  <c r="I117" i="2" s="1"/>
  <c r="I118" i="2" s="1"/>
  <c r="I119" i="2" s="1"/>
  <c r="I120" i="2" s="1"/>
  <c r="I121" i="2" s="1"/>
  <c r="I122" i="2" s="1"/>
  <c r="I126" i="2" s="1"/>
  <c r="I18" i="2"/>
  <c r="I21" i="2" s="1"/>
  <c r="I22" i="2" s="1"/>
  <c r="K43" i="2"/>
  <c r="K106" i="2" s="1"/>
  <c r="K107" i="2" s="1"/>
  <c r="K108" i="2" s="1"/>
  <c r="K109" i="2" s="1"/>
  <c r="K110" i="2" s="1"/>
  <c r="K111" i="2" s="1"/>
  <c r="K115" i="2" s="1"/>
  <c r="H44" i="2"/>
  <c r="H117" i="2" s="1"/>
  <c r="H118" i="2" s="1"/>
  <c r="H119" i="2" s="1"/>
  <c r="H120" i="2" s="1"/>
  <c r="H121" i="2" s="1"/>
  <c r="H122" i="2" s="1"/>
  <c r="H126" i="2" s="1"/>
  <c r="G44" i="2"/>
  <c r="G117" i="2" s="1"/>
  <c r="G118" i="2" s="1"/>
  <c r="G119" i="2" s="1"/>
  <c r="G120" i="2" s="1"/>
  <c r="G121" i="2" s="1"/>
  <c r="G122" i="2" s="1"/>
  <c r="G126" i="2" s="1"/>
  <c r="L43" i="2"/>
  <c r="L106" i="2" s="1"/>
  <c r="L107" i="2" s="1"/>
  <c r="L108" i="2" s="1"/>
  <c r="L109" i="2" s="1"/>
  <c r="L110" i="2" s="1"/>
  <c r="L111" i="2" s="1"/>
  <c r="L115" i="2" s="1"/>
  <c r="E86" i="2"/>
  <c r="O85" i="2"/>
  <c r="F44" i="2"/>
  <c r="F117" i="2" s="1"/>
  <c r="F118" i="2" s="1"/>
  <c r="F119" i="2" s="1"/>
  <c r="F120" i="2" s="1"/>
  <c r="F121" i="2" s="1"/>
  <c r="F122" i="2" s="1"/>
  <c r="F126" i="2" s="1"/>
  <c r="J43" i="2"/>
  <c r="J106" i="2" s="1"/>
  <c r="J107" i="2" s="1"/>
  <c r="J108" i="2" s="1"/>
  <c r="J109" i="2" s="1"/>
  <c r="J110" i="2" s="1"/>
  <c r="J111" i="2" s="1"/>
  <c r="J115" i="2" s="1"/>
  <c r="R5" i="6"/>
  <c r="C77" i="2"/>
  <c r="O76" i="2"/>
  <c r="C43" i="2"/>
  <c r="D88" i="2"/>
  <c r="C95" i="2"/>
  <c r="X43" i="6" l="1"/>
  <c r="X46" i="6"/>
  <c r="E87" i="2"/>
  <c r="O86" i="2"/>
  <c r="D45" i="2"/>
  <c r="E45" i="2"/>
  <c r="J44" i="2"/>
  <c r="J117" i="2" s="1"/>
  <c r="J118" i="2" s="1"/>
  <c r="J119" i="2" s="1"/>
  <c r="J120" i="2" s="1"/>
  <c r="J121" i="2" s="1"/>
  <c r="J122" i="2" s="1"/>
  <c r="J126" i="2" s="1"/>
  <c r="H45" i="2"/>
  <c r="H128" i="2" s="1"/>
  <c r="H129" i="2" s="1"/>
  <c r="H130" i="2" s="1"/>
  <c r="H131" i="2" s="1"/>
  <c r="H132" i="2" s="1"/>
  <c r="H133" i="2" s="1"/>
  <c r="I45" i="2"/>
  <c r="I128" i="2" s="1"/>
  <c r="I129" i="2" s="1"/>
  <c r="I130" i="2" s="1"/>
  <c r="I131" i="2" s="1"/>
  <c r="I132" i="2" s="1"/>
  <c r="I133" i="2" s="1"/>
  <c r="N44" i="2"/>
  <c r="N117" i="2" s="1"/>
  <c r="N118" i="2" s="1"/>
  <c r="N119" i="2" s="1"/>
  <c r="N120" i="2" s="1"/>
  <c r="N121" i="2" s="1"/>
  <c r="N122" i="2" s="1"/>
  <c r="N126" i="2" s="1"/>
  <c r="M44" i="2"/>
  <c r="M117" i="2" s="1"/>
  <c r="M118" i="2" s="1"/>
  <c r="M119" i="2" s="1"/>
  <c r="M120" i="2" s="1"/>
  <c r="M121" i="2" s="1"/>
  <c r="M122" i="2" s="1"/>
  <c r="M126" i="2" s="1"/>
  <c r="J18" i="2"/>
  <c r="J21" i="2" s="1"/>
  <c r="J22" i="2" s="1"/>
  <c r="G45" i="2"/>
  <c r="G128" i="2" s="1"/>
  <c r="G129" i="2" s="1"/>
  <c r="G130" i="2" s="1"/>
  <c r="G131" i="2" s="1"/>
  <c r="G132" i="2" s="1"/>
  <c r="G133" i="2" s="1"/>
  <c r="F45" i="2"/>
  <c r="F128" i="2" s="1"/>
  <c r="F129" i="2" s="1"/>
  <c r="F130" i="2" s="1"/>
  <c r="F131" i="2" s="1"/>
  <c r="F132" i="2" s="1"/>
  <c r="F133" i="2" s="1"/>
  <c r="L44" i="2"/>
  <c r="L117" i="2" s="1"/>
  <c r="L118" i="2" s="1"/>
  <c r="L119" i="2" s="1"/>
  <c r="L120" i="2" s="1"/>
  <c r="L121" i="2" s="1"/>
  <c r="L122" i="2" s="1"/>
  <c r="L126" i="2" s="1"/>
  <c r="K44" i="2"/>
  <c r="K117" i="2" s="1"/>
  <c r="K118" i="2" s="1"/>
  <c r="K119" i="2" s="1"/>
  <c r="K120" i="2" s="1"/>
  <c r="K121" i="2" s="1"/>
  <c r="K122" i="2" s="1"/>
  <c r="K126" i="2" s="1"/>
  <c r="U44" i="6"/>
  <c r="C78" i="2"/>
  <c r="O78" i="2" s="1"/>
  <c r="O77" i="2"/>
  <c r="D89" i="2"/>
  <c r="C44" i="2"/>
  <c r="X47" i="6"/>
  <c r="C96" i="2"/>
  <c r="X45" i="6" l="1"/>
  <c r="N45" i="2"/>
  <c r="N128" i="2" s="1"/>
  <c r="N129" i="2" s="1"/>
  <c r="N130" i="2" s="1"/>
  <c r="N131" i="2" s="1"/>
  <c r="N132" i="2" s="1"/>
  <c r="N133" i="2" s="1"/>
  <c r="M45" i="2"/>
  <c r="M128" i="2" s="1"/>
  <c r="M129" i="2" s="1"/>
  <c r="M130" i="2" s="1"/>
  <c r="M131" i="2" s="1"/>
  <c r="M132" i="2" s="1"/>
  <c r="M133" i="2" s="1"/>
  <c r="J45" i="2"/>
  <c r="J128" i="2" s="1"/>
  <c r="J129" i="2" s="1"/>
  <c r="J130" i="2" s="1"/>
  <c r="J131" i="2" s="1"/>
  <c r="J132" i="2" s="1"/>
  <c r="J133" i="2" s="1"/>
  <c r="K45" i="2"/>
  <c r="K128" i="2" s="1"/>
  <c r="K129" i="2" s="1"/>
  <c r="K130" i="2" s="1"/>
  <c r="K131" i="2" s="1"/>
  <c r="K132" i="2" s="1"/>
  <c r="K133" i="2" s="1"/>
  <c r="E88" i="2"/>
  <c r="O87" i="2"/>
  <c r="K18" i="2"/>
  <c r="K21" i="2" s="1"/>
  <c r="K22" i="2" s="1"/>
  <c r="L45" i="2"/>
  <c r="L128" i="2" s="1"/>
  <c r="L129" i="2" s="1"/>
  <c r="L130" i="2" s="1"/>
  <c r="L131" i="2" s="1"/>
  <c r="L132" i="2" s="1"/>
  <c r="L133" i="2" s="1"/>
  <c r="U5" i="6"/>
  <c r="C45" i="2"/>
  <c r="D93" i="2"/>
  <c r="C97" i="2"/>
  <c r="E89" i="2" l="1"/>
  <c r="O88" i="2"/>
  <c r="X44" i="6"/>
  <c r="D95" i="2"/>
  <c r="C98" i="2"/>
  <c r="AA47" i="6" l="1"/>
  <c r="AA43" i="6"/>
  <c r="AA46" i="6"/>
  <c r="AA45" i="6"/>
  <c r="E93" i="2"/>
  <c r="O89" i="2"/>
  <c r="X5" i="6"/>
  <c r="D96" i="2"/>
  <c r="C99" i="2"/>
  <c r="E95" i="2" l="1"/>
  <c r="O93" i="2"/>
  <c r="AA44" i="6"/>
  <c r="D97" i="2"/>
  <c r="C100" i="2"/>
  <c r="E96" i="2" l="1"/>
  <c r="O95" i="2"/>
  <c r="AA5" i="6"/>
  <c r="D98" i="2"/>
  <c r="C104" i="2"/>
  <c r="E97" i="2" l="1"/>
  <c r="O96" i="2"/>
  <c r="D99" i="2"/>
  <c r="C106" i="2"/>
  <c r="E98" i="2" l="1"/>
  <c r="O97" i="2"/>
  <c r="D100" i="2"/>
  <c r="C107" i="2"/>
  <c r="E99" i="2" l="1"/>
  <c r="O98" i="2"/>
  <c r="D104" i="2"/>
  <c r="C108" i="2"/>
  <c r="E100" i="2" l="1"/>
  <c r="O99" i="2"/>
  <c r="D106" i="2"/>
  <c r="C109" i="2"/>
  <c r="E104" i="2" l="1"/>
  <c r="O100" i="2"/>
  <c r="D107" i="2"/>
  <c r="C110" i="2"/>
  <c r="E106" i="2" l="1"/>
  <c r="O104" i="2"/>
  <c r="D108" i="2"/>
  <c r="C111" i="2"/>
  <c r="E107" i="2" l="1"/>
  <c r="O106" i="2"/>
  <c r="D109" i="2"/>
  <c r="C115" i="2"/>
  <c r="E108" i="2" l="1"/>
  <c r="O107" i="2"/>
  <c r="D110" i="2"/>
  <c r="C117" i="2"/>
  <c r="E109" i="2" l="1"/>
  <c r="O108" i="2"/>
  <c r="D111" i="2"/>
  <c r="C118" i="2"/>
  <c r="E110" i="2" l="1"/>
  <c r="O109" i="2"/>
  <c r="D115" i="2"/>
  <c r="C119" i="2"/>
  <c r="E111" i="2" l="1"/>
  <c r="O110" i="2"/>
  <c r="D117" i="2"/>
  <c r="C120" i="2"/>
  <c r="E115" i="2" l="1"/>
  <c r="O111" i="2"/>
  <c r="D118" i="2"/>
  <c r="C121" i="2"/>
  <c r="E117" i="2" l="1"/>
  <c r="O115" i="2"/>
  <c r="D119" i="2"/>
  <c r="C122" i="2"/>
  <c r="E118" i="2" l="1"/>
  <c r="O117" i="2"/>
  <c r="D120" i="2"/>
  <c r="C126" i="2"/>
  <c r="E119" i="2" l="1"/>
  <c r="O118" i="2"/>
  <c r="D121" i="2"/>
  <c r="C128" i="2"/>
  <c r="E120" i="2" l="1"/>
  <c r="O119" i="2"/>
  <c r="D122" i="2"/>
  <c r="C129" i="2"/>
  <c r="E121" i="2" l="1"/>
  <c r="O120" i="2"/>
  <c r="D126" i="2"/>
  <c r="C130" i="2"/>
  <c r="E122" i="2" l="1"/>
  <c r="O121" i="2"/>
  <c r="D128" i="2"/>
  <c r="C131" i="2"/>
  <c r="E126" i="2" l="1"/>
  <c r="O122" i="2"/>
  <c r="D129" i="2"/>
  <c r="C132" i="2"/>
  <c r="E128" i="2" l="1"/>
  <c r="O126" i="2"/>
  <c r="D130" i="2"/>
  <c r="C133" i="2"/>
  <c r="E129" i="2" l="1"/>
  <c r="O128" i="2"/>
  <c r="D131" i="2"/>
  <c r="E130" i="2" l="1"/>
  <c r="O129" i="2"/>
  <c r="D132" i="2"/>
  <c r="E131" i="2" l="1"/>
  <c r="O130" i="2"/>
  <c r="D133" i="2"/>
  <c r="E132" i="2" l="1"/>
  <c r="O131" i="2"/>
  <c r="E133" i="2" l="1"/>
  <c r="O133" i="2" s="1"/>
  <c r="O132" i="2"/>
  <c r="C51" i="24" l="1"/>
  <c r="C50" i="24"/>
  <c r="B14" i="13" l="1"/>
  <c r="A14" i="13"/>
  <c r="B13" i="13"/>
  <c r="A13" i="13"/>
  <c r="B12" i="13"/>
  <c r="A12" i="13"/>
  <c r="B11" i="13"/>
  <c r="A11" i="13"/>
  <c r="B10" i="13"/>
  <c r="A10" i="13"/>
  <c r="B9" i="13"/>
  <c r="A9" i="13"/>
  <c r="B8" i="13"/>
  <c r="A8" i="13"/>
  <c r="B7" i="13"/>
  <c r="A7" i="13"/>
  <c r="B6" i="13"/>
  <c r="A6" i="13"/>
  <c r="L55" i="6" l="1"/>
  <c r="L54" i="6"/>
  <c r="L56" i="6"/>
  <c r="M56" i="6" s="1"/>
  <c r="L51" i="6" l="1"/>
  <c r="O56" i="6"/>
  <c r="P56" i="6" s="1"/>
  <c r="L52" i="6"/>
  <c r="L10" i="6"/>
  <c r="L53" i="6"/>
  <c r="O55" i="6"/>
  <c r="O54" i="6"/>
  <c r="R55" i="6" l="1"/>
  <c r="R56" i="6"/>
  <c r="S56" i="6" s="1"/>
  <c r="R54" i="6"/>
  <c r="L13" i="6" l="1"/>
  <c r="U56" i="6"/>
  <c r="V56" i="6" s="1"/>
  <c r="U54" i="6"/>
  <c r="U55" i="6"/>
  <c r="X56" i="6" l="1"/>
  <c r="Y56" i="6" s="1"/>
  <c r="X55" i="6"/>
  <c r="X54" i="6"/>
  <c r="AA54" i="6" l="1"/>
  <c r="AA56" i="6"/>
  <c r="AB56" i="6" s="1"/>
  <c r="AA55" i="6"/>
  <c r="L6" i="6"/>
  <c r="L7" i="6" l="1"/>
  <c r="L9" i="6" s="1"/>
  <c r="M6" i="6" l="1"/>
  <c r="L27" i="6" s="1"/>
  <c r="M5" i="6"/>
  <c r="L28" i="6" s="1"/>
  <c r="L11" i="6"/>
  <c r="M9" i="6" s="1"/>
  <c r="L23" i="6" s="1"/>
  <c r="L15" i="6" l="1"/>
  <c r="L16" i="6" s="1"/>
  <c r="M10" i="6"/>
  <c r="M7" i="6"/>
  <c r="M32" i="6"/>
  <c r="M33" i="6"/>
  <c r="M46" i="6" l="1"/>
  <c r="M47" i="6"/>
  <c r="M43" i="6"/>
  <c r="M44" i="6"/>
  <c r="M45" i="6"/>
  <c r="M54" i="6"/>
  <c r="M55" i="6"/>
  <c r="M51" i="6"/>
  <c r="M11" i="6"/>
  <c r="L24" i="6"/>
  <c r="M34" i="6" s="1"/>
  <c r="M53" i="6" l="1"/>
  <c r="M52" i="6"/>
  <c r="O51" i="6" l="1"/>
  <c r="O10" i="6"/>
  <c r="O52" i="6"/>
  <c r="O53" i="6"/>
  <c r="O13" i="6" l="1"/>
  <c r="O6" i="6" l="1"/>
  <c r="O7" i="6" l="1"/>
  <c r="O9" i="6" s="1"/>
  <c r="P6" i="6" l="1"/>
  <c r="O27" i="6" s="1"/>
  <c r="O11" i="6"/>
  <c r="P9" i="6" s="1"/>
  <c r="O23" i="6" s="1"/>
  <c r="P5" i="6"/>
  <c r="O28" i="6" s="1"/>
  <c r="P7" i="6" l="1"/>
  <c r="P32" i="6"/>
  <c r="P33" i="6"/>
  <c r="O15" i="6"/>
  <c r="P10" i="6"/>
  <c r="P54" i="6" l="1"/>
  <c r="P55" i="6"/>
  <c r="P51" i="6"/>
  <c r="P11" i="6"/>
  <c r="O24" i="6"/>
  <c r="P34" i="6" s="1"/>
  <c r="P47" i="6"/>
  <c r="P46" i="6"/>
  <c r="P44" i="6"/>
  <c r="P43" i="6"/>
  <c r="P45" i="6"/>
  <c r="P53" i="6" l="1"/>
  <c r="P52" i="6"/>
  <c r="R10" i="6" l="1"/>
  <c r="R52" i="6"/>
  <c r="R53" i="6"/>
  <c r="R51" i="6"/>
  <c r="R13" i="6" l="1"/>
  <c r="R6" i="6" l="1"/>
  <c r="R7" i="6" l="1"/>
  <c r="R9" i="6" s="1"/>
  <c r="S6" i="6" l="1"/>
  <c r="R27" i="6" s="1"/>
  <c r="S5" i="6"/>
  <c r="R28" i="6" s="1"/>
  <c r="R11" i="6"/>
  <c r="S9" i="6" s="1"/>
  <c r="R23" i="6" s="1"/>
  <c r="S33" i="6" l="1"/>
  <c r="S54" i="6" s="1"/>
  <c r="S7" i="6"/>
  <c r="R15" i="6"/>
  <c r="S10" i="6"/>
  <c r="S32" i="6"/>
  <c r="S51" i="6" l="1"/>
  <c r="S55" i="6"/>
  <c r="R24" i="6"/>
  <c r="S34" i="6" s="1"/>
  <c r="S11" i="6"/>
  <c r="S46" i="6"/>
  <c r="S45" i="6"/>
  <c r="S44" i="6"/>
  <c r="S43" i="6"/>
  <c r="S47" i="6"/>
  <c r="S53" i="6" l="1"/>
  <c r="S52" i="6"/>
  <c r="U53" i="6" l="1"/>
  <c r="U51" i="6"/>
  <c r="U52" i="6"/>
  <c r="U10" i="6"/>
  <c r="U13" i="6" l="1"/>
  <c r="U6" i="6" l="1"/>
  <c r="U7" i="6" l="1"/>
  <c r="U9" i="6" s="1"/>
  <c r="V6" i="6" l="1"/>
  <c r="U27" i="6" s="1"/>
  <c r="U11" i="6"/>
  <c r="V9" i="6" s="1"/>
  <c r="U23" i="6" s="1"/>
  <c r="V5" i="6"/>
  <c r="U28" i="6" s="1"/>
  <c r="V32" i="6" l="1"/>
  <c r="V45" i="6" s="1"/>
  <c r="V7" i="6"/>
  <c r="V33" i="6"/>
  <c r="U15" i="6"/>
  <c r="V10" i="6"/>
  <c r="V44" i="6" l="1"/>
  <c r="V47" i="6"/>
  <c r="V46" i="6"/>
  <c r="V43" i="6"/>
  <c r="U24" i="6"/>
  <c r="V34" i="6" s="1"/>
  <c r="V11" i="6"/>
  <c r="V54" i="6"/>
  <c r="V55" i="6"/>
  <c r="V51" i="6"/>
  <c r="V52" i="6" l="1"/>
  <c r="V53" i="6"/>
  <c r="X51" i="6" l="1"/>
  <c r="X52" i="6"/>
  <c r="X10" i="6"/>
  <c r="X53" i="6"/>
  <c r="X13" i="6" l="1"/>
  <c r="X6" i="6" l="1"/>
  <c r="X7" i="6" l="1"/>
  <c r="X9" i="6" s="1"/>
  <c r="Y5" i="6" l="1"/>
  <c r="X28" i="6" s="1"/>
  <c r="X11" i="6"/>
  <c r="Y9" i="6" s="1"/>
  <c r="X23" i="6" s="1"/>
  <c r="Y6" i="6"/>
  <c r="Y32" i="6" l="1"/>
  <c r="Y44" i="6" s="1"/>
  <c r="X27" i="6"/>
  <c r="Y33" i="6" s="1"/>
  <c r="Y7" i="6"/>
  <c r="X15" i="6"/>
  <c r="Y10" i="6"/>
  <c r="Y43" i="6" l="1"/>
  <c r="Y47" i="6"/>
  <c r="Y46" i="6"/>
  <c r="Y45" i="6"/>
  <c r="Y11" i="6"/>
  <c r="X24" i="6"/>
  <c r="Y34" i="6" s="1"/>
  <c r="Y54" i="6"/>
  <c r="Y55" i="6"/>
  <c r="Y51" i="6"/>
  <c r="Y52" i="6" l="1"/>
  <c r="Y53" i="6"/>
  <c r="AA53" i="6" l="1"/>
  <c r="AA51" i="6"/>
  <c r="AA52" i="6"/>
  <c r="AA10" i="6"/>
  <c r="AA13" i="6" l="1"/>
  <c r="C52" i="24" l="1"/>
  <c r="C49" i="24"/>
  <c r="C53" i="24"/>
  <c r="AA6" i="6" l="1"/>
  <c r="U16" i="6" l="1"/>
  <c r="R16" i="6"/>
  <c r="X16" i="6"/>
  <c r="AA7" i="6"/>
  <c r="AA9" i="6" s="1"/>
  <c r="O16" i="6"/>
  <c r="AB6" i="6" l="1"/>
  <c r="AA27" i="6" s="1"/>
  <c r="AB5" i="6"/>
  <c r="AA28" i="6" s="1"/>
  <c r="AA11" i="6"/>
  <c r="AB9" i="6" s="1"/>
  <c r="AA23" i="6" s="1"/>
  <c r="AB33" i="6" l="1"/>
  <c r="AB51" i="6" s="1"/>
  <c r="AB32" i="6"/>
  <c r="AB7" i="6"/>
  <c r="AA15" i="6"/>
  <c r="AA16" i="6" s="1"/>
  <c r="AB10" i="6"/>
  <c r="AB55" i="6" l="1"/>
  <c r="AB54" i="6"/>
  <c r="AB11" i="6"/>
  <c r="AA24" i="6"/>
  <c r="AB34" i="6" s="1"/>
  <c r="AB46" i="6"/>
  <c r="AB45" i="6"/>
  <c r="AB47" i="6"/>
  <c r="AB43" i="6"/>
  <c r="AB44" i="6"/>
  <c r="AB53" i="6" l="1"/>
  <c r="AB52" i="6"/>
</calcChain>
</file>

<file path=xl/sharedStrings.xml><?xml version="1.0" encoding="utf-8"?>
<sst xmlns="http://schemas.openxmlformats.org/spreadsheetml/2006/main" count="1288" uniqueCount="506">
  <si>
    <t>The following colours are used throughout the K Model to identify the different types of data held within the model:</t>
  </si>
  <si>
    <t>Data hard coded from the Licence</t>
  </si>
  <si>
    <t>Data hard coded from a data source</t>
  </si>
  <si>
    <t>Data transferred from other worksheets within the K Model</t>
  </si>
  <si>
    <t>Data linking to other data files</t>
  </si>
  <si>
    <t>Calculation cells</t>
  </si>
  <si>
    <t>Manually keyed in data</t>
  </si>
  <si>
    <t>Macro driven calculation cells</t>
  </si>
  <si>
    <t xml:space="preserve"> 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</si>
  <si>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</si>
  <si>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</si>
  <si>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</si>
  <si>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</si>
  <si>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</si>
  <si>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</si>
  <si>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</si>
  <si>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</si>
  <si>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</si>
  <si>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Total</t>
  </si>
  <si>
    <t>Domestic</t>
  </si>
  <si>
    <t>Small I&amp;C</t>
  </si>
  <si>
    <t>2012 AQ</t>
  </si>
  <si>
    <t>2013 AQ</t>
  </si>
  <si>
    <t>2014 AQ</t>
  </si>
  <si>
    <t>Large I&amp;C</t>
  </si>
  <si>
    <t>Very Large I&amp;C</t>
  </si>
  <si>
    <t>@1%</t>
  </si>
  <si>
    <t>2015 AQ</t>
  </si>
  <si>
    <t>2016 AQ</t>
  </si>
  <si>
    <t>2018 AQ</t>
  </si>
  <si>
    <t>2019 AQ</t>
  </si>
  <si>
    <t>2020 AQ</t>
  </si>
  <si>
    <t>Customer Type</t>
  </si>
  <si>
    <t>Commodity Revenue Calculator</t>
  </si>
  <si>
    <t>2017 AQ</t>
  </si>
  <si>
    <t>2.  Actual or Forecast Throughput Volumes</t>
  </si>
  <si>
    <t>2019/2020</t>
  </si>
  <si>
    <t>3.  Actual Price Change</t>
  </si>
  <si>
    <t>Price Change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</si>
  <si>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</si>
  <si>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</si>
  <si>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</si>
  <si>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</si>
  <si>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</si>
  <si>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</si>
  <si>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</si>
  <si>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</si>
  <si>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</si>
  <si>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</si>
  <si>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</si>
  <si>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</si>
  <si>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Regulatory Year</t>
  </si>
  <si>
    <t>4.  Actual/Forecast SOQ Change</t>
  </si>
  <si>
    <t>SOQ Change</t>
  </si>
  <si>
    <t>5. Year on Year Change in Throughput Volumes</t>
  </si>
  <si>
    <t>Actual Revenue from PY</t>
  </si>
  <si>
    <t>Adjust for changes:-</t>
  </si>
  <si>
    <t>Volume</t>
  </si>
  <si>
    <t xml:space="preserve">SOQ effect </t>
  </si>
  <si>
    <t>Other miscellaneous factors</t>
  </si>
  <si>
    <t>Total Forecast</t>
  </si>
  <si>
    <t>Actual/Forecast</t>
  </si>
  <si>
    <t>Impact on Commodity Revenue</t>
  </si>
  <si>
    <t>Commodity</t>
  </si>
  <si>
    <t>LDZ</t>
  </si>
  <si>
    <t>Capacity</t>
  </si>
  <si>
    <t>Customer Fixed</t>
  </si>
  <si>
    <t>&gt;5,861 MWh</t>
  </si>
  <si>
    <t>Very Large Loads</t>
  </si>
  <si>
    <t>0-73 MWh - Domestic</t>
  </si>
  <si>
    <t>73-732 MWh - Small I&amp;C</t>
  </si>
  <si>
    <t>732-5,861 MWh - Large I&amp;C</t>
  </si>
  <si>
    <t>LDZ Capacity</t>
  </si>
  <si>
    <t>Customer Capacity</t>
  </si>
  <si>
    <t>CSEP Capacity</t>
  </si>
  <si>
    <t>CSEP Administration</t>
  </si>
  <si>
    <t>Daily Shorthaul</t>
  </si>
  <si>
    <t>%</t>
  </si>
  <si>
    <t>Is…</t>
  </si>
  <si>
    <t>Want…</t>
  </si>
  <si>
    <t>Cust Capacity</t>
  </si>
  <si>
    <t>Portfolio &amp; Structure Analysis</t>
  </si>
  <si>
    <t>1.  Current Portfolio Splits</t>
  </si>
  <si>
    <t xml:space="preserve">2.  Scaling Factors Required </t>
  </si>
  <si>
    <t>3.  New Daily Rates</t>
  </si>
  <si>
    <t>3.a.  Commodity</t>
  </si>
  <si>
    <t>3.b.  Capacity</t>
  </si>
  <si>
    <t>LDZ System Commodity</t>
  </si>
  <si>
    <t>LDZ System Capacity</t>
  </si>
  <si>
    <t>Total LDZ System</t>
  </si>
  <si>
    <t>Collected Revenue</t>
  </si>
  <si>
    <t>Actual</t>
  </si>
  <si>
    <t>Forecast</t>
  </si>
  <si>
    <t>Broad Measure of Customer Satisfaction</t>
  </si>
  <si>
    <t>The tabs in the K Model are coloured to reflect the type of calculation within the tab:</t>
  </si>
  <si>
    <t>Tabs which calculate Allowed Revenue, per the the Allowed Revenue Formula</t>
  </si>
  <si>
    <t>Tabs which calculate Actual and Forecast Collected Revenue</t>
  </si>
  <si>
    <t>Summary and Other Tabs</t>
  </si>
  <si>
    <t>Output tabs for Xoserve Pricing templates, Pricing Statements, and Financial Reporting requirements</t>
  </si>
  <si>
    <t>NTS Exit Capacity Costs</t>
  </si>
  <si>
    <t>NE1</t>
  </si>
  <si>
    <t>NE2</t>
  </si>
  <si>
    <t>NO1</t>
  </si>
  <si>
    <t>NO2</t>
  </si>
  <si>
    <t>Base Revenue</t>
  </si>
  <si>
    <t>EEI</t>
  </si>
  <si>
    <t>BR</t>
  </si>
  <si>
    <t>SHR</t>
  </si>
  <si>
    <t>ALSC</t>
  </si>
  <si>
    <t>RPI</t>
  </si>
  <si>
    <t>PT</t>
  </si>
  <si>
    <t>NIA</t>
  </si>
  <si>
    <t>DRS</t>
  </si>
  <si>
    <t>I</t>
  </si>
  <si>
    <t>BM</t>
  </si>
  <si>
    <t>AEx</t>
  </si>
  <si>
    <t>Ex</t>
  </si>
  <si>
    <t>K</t>
  </si>
  <si>
    <t>Charge Code</t>
  </si>
  <si>
    <t>Charge Description</t>
  </si>
  <si>
    <t>DN Exit Zone</t>
  </si>
  <si>
    <t>Price Change Effective Date
YYYYMMDD</t>
  </si>
  <si>
    <t>Supply Type</t>
  </si>
  <si>
    <t>Monthly Read / Non Monthly Read (M / N )</t>
  </si>
  <si>
    <t>AQ Value From</t>
  </si>
  <si>
    <t>AQ Value To</t>
  </si>
  <si>
    <t>SOQ Value
 From
(Minimum rate reached at SOQ value)</t>
  </si>
  <si>
    <t>SOQ Value 
To</t>
  </si>
  <si>
    <t>Pence per Unit</t>
  </si>
  <si>
    <t>Function Type</t>
  </si>
  <si>
    <t>C1 * SOQ -C2
(The -ve sign should not  be input in the values of C2)</t>
  </si>
  <si>
    <t>C1</t>
  </si>
  <si>
    <t>C2</t>
  </si>
  <si>
    <t>CCA</t>
  </si>
  <si>
    <t>NE</t>
  </si>
  <si>
    <t/>
  </si>
  <si>
    <t>CCO</t>
  </si>
  <si>
    <t>Customer Commodity</t>
  </si>
  <si>
    <t>CFI</t>
  </si>
  <si>
    <t>M</t>
  </si>
  <si>
    <t>N</t>
  </si>
  <si>
    <t>ZCA</t>
  </si>
  <si>
    <t>FIRM</t>
  </si>
  <si>
    <t>LDZ Capacity (Minimum rate)</t>
  </si>
  <si>
    <t>SNI</t>
  </si>
  <si>
    <t>TNI</t>
  </si>
  <si>
    <t>ZCO</t>
  </si>
  <si>
    <t>LDZ Commodity</t>
  </si>
  <si>
    <t>LDZ Commodity (Minimum rate)</t>
  </si>
  <si>
    <t>CSEP Factor</t>
  </si>
  <si>
    <t>ZRE</t>
  </si>
  <si>
    <t>Charge Code 891</t>
  </si>
  <si>
    <t>Charge Code 893</t>
  </si>
  <si>
    <t>Charge Code 894</t>
  </si>
  <si>
    <t>CAPACITY RATE FOR AQ &lt; 73200</t>
  </si>
  <si>
    <t>CAPACITY RATE FOR AQ BETWEEN 73200 AND 732000</t>
  </si>
  <si>
    <r>
      <t xml:space="preserve">CAPACITY RATE FOR AQ &gt; 732000
(C1 x SOQ ^ -C2)
</t>
    </r>
    <r>
      <rPr>
        <b/>
        <sz val="8"/>
        <color indexed="58"/>
        <rFont val="Arial"/>
        <family val="2"/>
      </rPr>
      <t>(The -ve sign should not be input in the values of C2)</t>
    </r>
  </si>
  <si>
    <t>MINIMUM CAPACITY RATE FOR AQ &gt; 732000</t>
  </si>
  <si>
    <t>Minimum rate reached at SOQ of:-</t>
  </si>
  <si>
    <t>COMMODITY RATE FOR AQ &lt; 73200</t>
  </si>
  <si>
    <t>COMMODITY RATE FOR AQ BETWEEN 73200 AND 732000</t>
  </si>
  <si>
    <t>COMMODITY RATE FOR AQ &gt; 732000 
 C1 x SOQ ^ -C2
(The -ve sign should not be input in the values of C2)</t>
  </si>
  <si>
    <t>MINIMUM COMMODITY RATE FOR AQ &gt; 732000</t>
  </si>
  <si>
    <t>NDM AND DM CSEPS ADMINISTRATION CHARGE - LDZ</t>
  </si>
  <si>
    <t>RATE</t>
  </si>
  <si>
    <t>NO</t>
  </si>
  <si>
    <r>
      <t xml:space="preserve">C3 * [(SOQ) ^ </t>
    </r>
    <r>
      <rPr>
        <b/>
        <vertAlign val="superscript"/>
        <sz val="12"/>
        <color indexed="58"/>
        <rFont val="Arial"/>
        <family val="2"/>
      </rPr>
      <t>-C4</t>
    </r>
    <r>
      <rPr>
        <b/>
        <sz val="8"/>
        <color indexed="58"/>
        <rFont val="Arial"/>
        <family val="2"/>
      </rPr>
      <t xml:space="preserve">] * D + C5 * (SOQ) ^ </t>
    </r>
    <r>
      <rPr>
        <b/>
        <vertAlign val="superscript"/>
        <sz val="12"/>
        <color indexed="58"/>
        <rFont val="Arial"/>
        <family val="2"/>
      </rPr>
      <t>-C6</t>
    </r>
    <r>
      <rPr>
        <b/>
        <sz val="8"/>
        <color indexed="58"/>
        <rFont val="Arial"/>
        <family val="2"/>
      </rPr>
      <t xml:space="preserve">
(The -ve sign should not be input in the values of C4 and C6)</t>
    </r>
  </si>
  <si>
    <t>C3</t>
  </si>
  <si>
    <t>C4</t>
  </si>
  <si>
    <t>C5</t>
  </si>
  <si>
    <t>C6</t>
  </si>
  <si>
    <t>Optional LDZ Charge</t>
  </si>
  <si>
    <t xml:space="preserve">LDZ </t>
  </si>
  <si>
    <t>Agent Service / Transporter Service
(A / T)</t>
  </si>
  <si>
    <t>Telemetered / Non-Telemetered
(T/N)</t>
  </si>
  <si>
    <t>Setup Charge / Shipper -Shipper Transfer Charge/ Daily Charge 
(S / T / D)</t>
  </si>
  <si>
    <t>Price per unit</t>
  </si>
  <si>
    <t>DM CSEP Administration Charge per supply point</t>
  </si>
  <si>
    <t xml:space="preserve">Agent Service Telemetered Set up charge </t>
  </si>
  <si>
    <t>Agent</t>
  </si>
  <si>
    <t>Telemetered</t>
  </si>
  <si>
    <t>Setup</t>
  </si>
  <si>
    <t xml:space="preserve">Agent Service Non - telemetered Set up charge </t>
  </si>
  <si>
    <t>Non-Telemetered</t>
  </si>
  <si>
    <t xml:space="preserve">Agent Service Telemetered Shipper - Shipper transfer charge </t>
  </si>
  <si>
    <t>Transfer</t>
  </si>
  <si>
    <t xml:space="preserve">Agent Service Non - telemetered Shipper - Shipper transfer charge </t>
  </si>
  <si>
    <t xml:space="preserve">Agent Service Telemetered Daily charge </t>
  </si>
  <si>
    <t>Daily</t>
  </si>
  <si>
    <t xml:space="preserve">Agent Service Non - telemetered Daily charge </t>
  </si>
  <si>
    <t xml:space="preserve">Transporter Service Telemetered Set up charge </t>
  </si>
  <si>
    <t>Transporter</t>
  </si>
  <si>
    <t xml:space="preserve">Transporter Service Non - telemetered Set up charge </t>
  </si>
  <si>
    <t xml:space="preserve">Transporter Service Telemetered Shipper - Shipper transfer charge </t>
  </si>
  <si>
    <t xml:space="preserve">Transporter Service Non - telemetered Shipper - Shipper transfer charge </t>
  </si>
  <si>
    <t xml:space="preserve">Transporter Service Telemetered Daily charge </t>
  </si>
  <si>
    <t xml:space="preserve">Transporter Service Non - telemetered Daily charge </t>
  </si>
  <si>
    <t>NE3</t>
  </si>
  <si>
    <t xml:space="preserve">Minimum reached at SOQ of </t>
  </si>
  <si>
    <t>DIRECTLY CONNECTED SUPPLY POINTS</t>
  </si>
  <si>
    <t>CUSTOMER CHARGES</t>
  </si>
  <si>
    <t xml:space="preserve">Up to 73,200 kWh per annum </t>
  </si>
  <si>
    <t>pence per peak day kWh per day</t>
  </si>
  <si>
    <t>pence per kWh</t>
  </si>
  <si>
    <t xml:space="preserve">73,200 to 732,000 kWh per annum </t>
  </si>
  <si>
    <t xml:space="preserve">732,000 kWh per annum and above </t>
  </si>
  <si>
    <t xml:space="preserve">Subject to a minimum rate of </t>
  </si>
  <si>
    <t xml:space="preserve">Non-monthly read supply points </t>
  </si>
  <si>
    <t xml:space="preserve">Monthly read supply points </t>
  </si>
  <si>
    <t xml:space="preserve">CSEP administration charge </t>
  </si>
  <si>
    <t xml:space="preserve">Charge per supply point </t>
  </si>
  <si>
    <t>K Model Flowchart</t>
  </si>
  <si>
    <t>Assumptions</t>
  </si>
  <si>
    <r>
      <t xml:space="preserve">1. Approximate degree to which a 1% SOQ decrease will lead to an increase in revenue on larger sites </t>
    </r>
    <r>
      <rPr>
        <b/>
        <sz val="10"/>
        <color rgb="FFFF0000"/>
        <rFont val="Calibri"/>
        <family val="2"/>
        <scheme val="minor"/>
      </rPr>
      <t xml:space="preserve">- currently deemed not to be significant </t>
    </r>
  </si>
  <si>
    <t>RPI True Up</t>
  </si>
  <si>
    <t>Overall summary tab for internal review purposes to show the building blocks</t>
  </si>
  <si>
    <t>Check&gt;&gt;</t>
  </si>
  <si>
    <t>Description</t>
  </si>
  <si>
    <t>Opening Base Revenue Allowance</t>
  </si>
  <si>
    <t>Forecast RPI Factor</t>
  </si>
  <si>
    <t>RBt</t>
  </si>
  <si>
    <t>LFt</t>
  </si>
  <si>
    <t>PDt</t>
  </si>
  <si>
    <t>TPWIt + TGt + MPt</t>
  </si>
  <si>
    <t>Shrinkage Cost Adjustment</t>
  </si>
  <si>
    <t>Shrinkage Incentive Adjustment</t>
  </si>
  <si>
    <t>Initial Allowed Revenue</t>
  </si>
  <si>
    <t>Charge Type</t>
  </si>
  <si>
    <t>EXIT CAPACITY CHARGES</t>
  </si>
  <si>
    <t>Unit Rate</t>
  </si>
  <si>
    <t>LDZ CAPACITY</t>
  </si>
  <si>
    <t>LDZ COMMODITY</t>
  </si>
  <si>
    <t>CONNECTED SYSTEM EXIT POINTS</t>
  </si>
  <si>
    <t>Fixed charge - pence per day</t>
  </si>
  <si>
    <t>LDZ EXIT CAPACITY</t>
  </si>
  <si>
    <t>ECN/C04</t>
  </si>
  <si>
    <t>Charge Code - directly connected supply points/cseps</t>
  </si>
  <si>
    <t>MAR 13</t>
  </si>
  <si>
    <t>Actuarial defined benefit pension scheme valuation as at 31/3/2013</t>
  </si>
  <si>
    <t>NOV 13</t>
  </si>
  <si>
    <t>(1) Legacy Price Control Adjustments (True up for 12/13 forecast vs. actuals)</t>
  </si>
  <si>
    <t>(2) IBOXX 10 year index updated to 31/10/13 - this becomes the basis for all future years</t>
  </si>
  <si>
    <t>K model process generates prices for 14/15</t>
  </si>
  <si>
    <t>NOV 14</t>
  </si>
  <si>
    <t>(1) Totex Actuals for 13/14 input into model : TIM calculated</t>
  </si>
  <si>
    <t>(2) IBOXX 10 year index updated to 31/10/14 - this becomes the basis for all future years</t>
  </si>
  <si>
    <t>(3) Pension Scheme 31/3/2013 valuation impact on process :</t>
  </si>
  <si>
    <t>- New deficit numbers updated for years 15/16 onwards (13 years left)</t>
  </si>
  <si>
    <t>- Deficit true up for year 13/14 calculated</t>
  </si>
  <si>
    <t>- PPF Levy / Admin costs above threshold calculated year 13/14</t>
  </si>
  <si>
    <t>K model process generates prices for 15/16</t>
  </si>
  <si>
    <t>MAY 15</t>
  </si>
  <si>
    <t>First reopener window : 1st May to 31st May</t>
  </si>
  <si>
    <t>NOV 15</t>
  </si>
  <si>
    <t>(1) Totex Actuals for 14/15 input into model : TIM calculated</t>
  </si>
  <si>
    <t>(2) IBOXX 10 year index updated to 31/10/15 - this becomes the basis for all future years</t>
  </si>
  <si>
    <t>(3) Ofgem view of reopener costs put through MOD process, costs entered against relevant year and</t>
  </si>
  <si>
    <t>time value of money adjustment applied.</t>
  </si>
  <si>
    <t>K model process generates prices for 16/17</t>
  </si>
  <si>
    <t>MAR 16</t>
  </si>
  <si>
    <t>Actuarial defined benefit pension scheme valuation as at 31/3/2016</t>
  </si>
  <si>
    <t>NOV 16</t>
  </si>
  <si>
    <t>(1) Totex Actuals for 15/16 input into model : TIM calculated</t>
  </si>
  <si>
    <t>(2) IBOXX 10 year index updated to 31/10/16 - this becomes the basis for all future years</t>
  </si>
  <si>
    <t>K model process generates prices for 17/18</t>
  </si>
  <si>
    <t>NOV 17</t>
  </si>
  <si>
    <t>(1) Totex Actuals for 16/17 input into model : TIM calculated</t>
  </si>
  <si>
    <t>(2) IBOXX 10 year index updated to 31/10/17 - this becomes the basis for all future years</t>
  </si>
  <si>
    <t>(3) Pension Scheme 31/3/2016 valuation impact on process :</t>
  </si>
  <si>
    <t>- New deficit numbers updated for years 18/19 onwards (10 years left)</t>
  </si>
  <si>
    <t>- Deficit true up for year 14/15, 15/16, 16/17 calculated</t>
  </si>
  <si>
    <t xml:space="preserve">- PPF Levy / Admin costs above threshold calculated for years 14/15, 15/16, 16/17 </t>
  </si>
  <si>
    <t>K model process generates prices for 18/19</t>
  </si>
  <si>
    <t>MAY 18</t>
  </si>
  <si>
    <t>Second reopener window :1st May to 31st May</t>
  </si>
  <si>
    <t>NOV 18</t>
  </si>
  <si>
    <t>(1) Totex Actuals for 17/18 input into model : TIM calculated</t>
  </si>
  <si>
    <t>(2) IBOXX 10 year index updated to 31/10/18 - this becomes the basis for all future years</t>
  </si>
  <si>
    <t>K model process generates prices for 19/20</t>
  </si>
  <si>
    <t>MAR 19</t>
  </si>
  <si>
    <t>Actuarial defined benefit pension scheme valuation as at 31/3/2019</t>
  </si>
  <si>
    <t>NOV 19</t>
  </si>
  <si>
    <t>(1) Totex Actuals for 18/19 input into model : TIM calculated</t>
  </si>
  <si>
    <t>(2) IBOXX 10 year index updated to 31/10/19 - this becomes the basis for all future years</t>
  </si>
  <si>
    <t>K model process generates prices for 20/21</t>
  </si>
  <si>
    <t>NOV 20</t>
  </si>
  <si>
    <t>(1) Totex Actuals for 19/20 input into model : TIM calculated</t>
  </si>
  <si>
    <t>(2) IBOXX 10 year index updated to 31/10/20 - this becomes the basis for all future years</t>
  </si>
  <si>
    <t>(3) Pension Scheme 31/3/2019 valuation impact on process :</t>
  </si>
  <si>
    <t>- New deficit numbers updated for years 21/22 onwards (7 years left)</t>
  </si>
  <si>
    <t>- Deficit true up for year 17/18, 18/19, 19/20 calculated</t>
  </si>
  <si>
    <t xml:space="preserve">- PPF Levy / Admin costs above threshold calculated for years 17/18, 18/19, 19/20 </t>
  </si>
  <si>
    <t>K model process generates prices for 21/22</t>
  </si>
  <si>
    <t>HIGH LEVEL TIMETABLE - WHAT WILL BE INCLUDED IN "MOD"</t>
  </si>
  <si>
    <t>EEIt</t>
  </si>
  <si>
    <t>MOD 186 Report</t>
  </si>
  <si>
    <t>Published</t>
  </si>
  <si>
    <t>RIIO License Terms</t>
  </si>
  <si>
    <t>2012-13</t>
  </si>
  <si>
    <t>2013-14</t>
  </si>
  <si>
    <t>2014-15</t>
  </si>
  <si>
    <t>2015-16</t>
  </si>
  <si>
    <t>2016-17</t>
  </si>
  <si>
    <t>2017-18</t>
  </si>
  <si>
    <t xml:space="preserve">Assumed Year on Year Actual RPI </t>
  </si>
  <si>
    <t>Assumed Interest Rate</t>
  </si>
  <si>
    <t>It</t>
  </si>
  <si>
    <t>PUt</t>
  </si>
  <si>
    <t>Price Control Financial Model Iteration Adjustment</t>
  </si>
  <si>
    <t>MODt</t>
  </si>
  <si>
    <t>TRUt</t>
  </si>
  <si>
    <t>RPIFt</t>
  </si>
  <si>
    <t>BRt</t>
  </si>
  <si>
    <t>Business Rate Adjustment</t>
  </si>
  <si>
    <t>Licensee Fee Adjustment</t>
  </si>
  <si>
    <t>NTS Pensions Deficit Adjustment</t>
  </si>
  <si>
    <t>Pass-Through Others: Theft of Gas, 3rd party Damage &amp; Water Ingress, Miscellaneous Pass-Through</t>
  </si>
  <si>
    <t>Pass Through</t>
  </si>
  <si>
    <t>PTt</t>
  </si>
  <si>
    <t>Exit Capacity Incentive Revenue</t>
  </si>
  <si>
    <t>Eit</t>
  </si>
  <si>
    <t>Exit Capacity Allowance Adjustment</t>
  </si>
  <si>
    <t>NTS Exit Capacity Revenue Adjustment</t>
  </si>
  <si>
    <t>EXt</t>
  </si>
  <si>
    <t>SHRAt</t>
  </si>
  <si>
    <t>SHRRt</t>
  </si>
  <si>
    <t>Shrinkage Allowance Rev Adjustment</t>
  </si>
  <si>
    <t>SHRt</t>
  </si>
  <si>
    <t>Broad Measure of Customer Satisfaction Revenue Adjustment</t>
  </si>
  <si>
    <t>BMt</t>
  </si>
  <si>
    <t>Environmental Emissions Incentive Revenue Adjustment</t>
  </si>
  <si>
    <t>Discretionary Reward Scheme Revenue Adjustment</t>
  </si>
  <si>
    <t>DRSt</t>
  </si>
  <si>
    <t>Network Innovation Allowance Revenue Adjustment</t>
  </si>
  <si>
    <t>NIAt</t>
  </si>
  <si>
    <t>Correction Term revenue Adjustment (K added)</t>
  </si>
  <si>
    <t>Kt</t>
  </si>
  <si>
    <t>Maximum DN Allowed Revenue (including NTS Exit)</t>
  </si>
  <si>
    <t>ARt</t>
  </si>
  <si>
    <t>Collectable Revenue (including NTS Exit)</t>
  </si>
  <si>
    <t>Rt</t>
  </si>
  <si>
    <t>Under/Over-Recovery Carried Forward  (including NTS Exit)</t>
  </si>
  <si>
    <t>Rt - ARt</t>
  </si>
  <si>
    <t>AExt</t>
  </si>
  <si>
    <t>Inflated Base Allowance</t>
  </si>
  <si>
    <t>Cost True Up</t>
  </si>
  <si>
    <t>ECN (K added)</t>
  </si>
  <si>
    <t>Total Allowed Revenue</t>
  </si>
  <si>
    <t>Under/Over Recovery</t>
  </si>
  <si>
    <t xml:space="preserve">ECN Charges Arithmetical April Price Change (%) </t>
  </si>
  <si>
    <t>DN Allowed Revenue less ECN Allowed Revenue</t>
  </si>
  <si>
    <t>DN Collectable Revenue less ECN Allowed Revenue</t>
  </si>
  <si>
    <t>DN Under/Over Recovery Carried Forward</t>
  </si>
  <si>
    <t xml:space="preserve">LDZ+Customer Arithmetical April Price Change (%) </t>
  </si>
  <si>
    <t>Annual October SOQ Assumption</t>
  </si>
  <si>
    <t>Item Description</t>
  </si>
  <si>
    <t>PCFM Term</t>
  </si>
  <si>
    <t>Frequency</t>
  </si>
  <si>
    <t>Cost of Debt Adjustment (drives changes to WACC)</t>
  </si>
  <si>
    <t>CDE</t>
  </si>
  <si>
    <t>Annual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</si>
  <si>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</si>
  <si>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</si>
  <si>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</si>
  <si>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</si>
  <si>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</si>
  <si>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</si>
  <si>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</si>
  <si>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3-yearly review</t>
  </si>
  <si>
    <t>Pension Scheme Administration and PPF Levy</t>
  </si>
  <si>
    <t>APFE</t>
  </si>
  <si>
    <t>Legacy Capex RAV Adjustment</t>
  </si>
  <si>
    <t>LRAV</t>
  </si>
  <si>
    <t>One-off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</si>
  <si>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</si>
  <si>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</si>
  <si>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</si>
  <si>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</si>
  <si>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</si>
  <si>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</si>
  <si>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Enhanced Physical Site Security (CNI)</t>
  </si>
  <si>
    <t>IAEEPS</t>
  </si>
  <si>
    <t>2 Reopeners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</si>
  <si>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</si>
  <si>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</si>
  <si>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</si>
  <si>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</si>
  <si>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</si>
  <si>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</si>
  <si>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Reopener -&gt; Revenue Driver</t>
  </si>
  <si>
    <t>Large Load Connections</t>
  </si>
  <si>
    <t>IAELLC</t>
  </si>
  <si>
    <t>Fuel Poor Network Extensions</t>
  </si>
  <si>
    <t>IAEFP</t>
  </si>
  <si>
    <t>1 Reopener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</si>
  <si>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</si>
  <si>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</si>
  <si>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</si>
  <si>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</si>
  <si>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</si>
  <si>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</si>
  <si>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 xml:space="preserve">Other - 1 - blank or if required please provide description </t>
  </si>
  <si>
    <t>Additional uncertain Financial Adjustments</t>
  </si>
  <si>
    <t xml:space="preserve">Other - 2 - blank or if required please provide description </t>
  </si>
  <si>
    <t xml:space="preserve">Other - 3 - blank or if required please provide description </t>
  </si>
  <si>
    <t>Total Potential Impact of Revenue Adjustments shown in Table 5</t>
  </si>
  <si>
    <t>Total value included in Table 1 in this forecast</t>
  </si>
  <si>
    <t>2018-19</t>
  </si>
  <si>
    <t>2019-20</t>
  </si>
  <si>
    <t>2020-21</t>
  </si>
  <si>
    <r>
      <rPr>
        <b/>
        <sz val="12"/>
        <rFont val="Calibri"/>
        <family val="2"/>
      </rPr>
      <t>Note:</t>
    </r>
    <r>
      <rPr>
        <sz val="12"/>
        <rFont val="Calibri"/>
        <family val="2"/>
      </rPr>
      <t xml:space="preserve"> A movement of 1% will equate to a change in transportation prices of approx 1%</t>
    </r>
  </si>
  <si>
    <t>CURRENT MOD186 STATEMENT</t>
  </si>
  <si>
    <t>VARIANCE</t>
  </si>
  <si>
    <t>Latest Actual/Projected RPI</t>
  </si>
  <si>
    <t>TABLE 1 : TOTAL CHARGE ELEMENTS (ECN + LDZ + Customer)</t>
  </si>
  <si>
    <t>TABLE 1 : TOTAL CHARGE ELEMENTS (ECN + LDZ + CUSTOMER)</t>
  </si>
  <si>
    <t>NORTHERN GAS NETWORKS</t>
  </si>
  <si>
    <t>Per final proposal data</t>
  </si>
  <si>
    <t>13/14 and 14/15 volume impact - and assumed this level of outperformance will continue</t>
  </si>
  <si>
    <t>SUPPORTING NOTES</t>
  </si>
  <si>
    <t>Specified Financial Adjustments - Impact on revenue (9/10 prices)</t>
  </si>
  <si>
    <t>Overall legacy adjustments - Impact on revenue (9/10 prices)</t>
  </si>
  <si>
    <t>Uncertain costs total - Impact on revenue (9/10 prices)</t>
  </si>
  <si>
    <t>CDE £ impact</t>
  </si>
  <si>
    <t>Totex Incentive Mechanism - Impact on revenue 2 years after  (9/10 prices)</t>
  </si>
  <si>
    <t>Internal NGN Treasury view on IBOXX 10 year rate</t>
  </si>
  <si>
    <t>Cost of debt adjustment (drives changes to WACC)</t>
  </si>
  <si>
    <t>Cash Impact of the above vs. allowance</t>
  </si>
  <si>
    <t>Revenue impact via RAV will be over 45 years</t>
  </si>
  <si>
    <t>This amount is to be spread over the 8 years of RIIO-GD1</t>
  </si>
  <si>
    <t>Cost of debt adjustment - £ effect on revenue - 9/10 prices</t>
  </si>
  <si>
    <t>Pass-Through Others: Theft of Gas, 3rd party Damage &amp; Water Ingress, Misc Pass-Through</t>
  </si>
  <si>
    <t>Cost of debt adjustment - £ effect on revenue - (9/10 prices)</t>
  </si>
  <si>
    <t>SOQ</t>
  </si>
  <si>
    <t>AQ</t>
  </si>
  <si>
    <t>Check</t>
  </si>
  <si>
    <t>TABLE 2 : DOMESTIC CUSTOMER BILL IMPACT</t>
  </si>
  <si>
    <t>Total annual charges £ (excl.exit capacity) - (Nominal Prices)</t>
  </si>
  <si>
    <t>Total annual charges £ (excl.exit capacity) - (14/15 prices)</t>
  </si>
  <si>
    <t>TABLE 3 : ECN CHARGE ELEMENTS (NTS EXIT CAPACITY ONLY)</t>
  </si>
  <si>
    <t>TABLE 4 : LDZ + CUSTOMER CHARGE ELEMENTS</t>
  </si>
  <si>
    <t>TABLE 5 : SOQ OCTOBER IMPACT ASSUMPTION</t>
  </si>
  <si>
    <t>TABLE 6 : ANNUAL ITERATION PROCESS ADJUSTMENTS</t>
  </si>
  <si>
    <t>Row ref.</t>
  </si>
  <si>
    <t>TABLE 3 : ECN CHARGE ELEMENTS (NTS EXIT CAP. ONLY)</t>
  </si>
  <si>
    <t>TABLE 6 : ANNUAL ITERATION PROCESS ADJ (9/10 PRICES)</t>
  </si>
  <si>
    <t>% movement in domestic customer bill - (14/15 prices)</t>
  </si>
  <si>
    <t>RPI built into pricing statements</t>
  </si>
  <si>
    <t>Total Potential Impact of Revenue Adjustments shown in Table 6</t>
  </si>
  <si>
    <t xml:space="preserve">Total incl Exit - Arithmetical April Price Change (%) </t>
  </si>
  <si>
    <t>Forecasted IQI impact from Totex outperformance</t>
  </si>
  <si>
    <t>Check mod breakdown ties into mod in above table</t>
  </si>
  <si>
    <t>31.03.2013 valuation impact, and forecasted 2016 valuation impact</t>
  </si>
  <si>
    <t>Check MOD breakdown = mod above</t>
  </si>
  <si>
    <t>Total LDZ System Capacity</t>
  </si>
  <si>
    <t>Total Revenue (exc exit/misc)</t>
  </si>
  <si>
    <t>Exit Revenue / other</t>
  </si>
  <si>
    <t>TOTAL REVENUE</t>
  </si>
  <si>
    <t>SCALING FACTOR REQUIRED</t>
  </si>
  <si>
    <t>a. Overall System / Customer Split :</t>
  </si>
  <si>
    <t>b. Split with System between Capacity and Commodity</t>
  </si>
  <si>
    <t>Per model</t>
  </si>
  <si>
    <t>After scaling</t>
  </si>
  <si>
    <t>Scaling applied within Pricing Statement?</t>
  </si>
  <si>
    <t>No</t>
  </si>
  <si>
    <t>Actuals and forecast compared against original allowance with actual/forecast gas prices</t>
  </si>
  <si>
    <t>Shrinkage Costs</t>
  </si>
  <si>
    <t>Latest RPI inflation impact on the true up mechanism</t>
  </si>
  <si>
    <t>Inclusive of latest set of indicative prices applied to our latest bookings</t>
  </si>
  <si>
    <t>Actual spend 13/14 and 14/15, assumed will spend maximum allowance thereafter</t>
  </si>
  <si>
    <t>Data uses finalised October 15 bookings applied with NTS incentive rates</t>
  </si>
  <si>
    <t>Forecast impact of long term change in Corp. Tax rates</t>
  </si>
  <si>
    <t>Additional allowances from Ofgem for higher number of FP connections - confirmed Sept 15</t>
  </si>
  <si>
    <t>13/14 and 14/15 actual, thereafter assuming workload will be 50% of original allowance</t>
  </si>
  <si>
    <t>14/15 - 16/17 MOD is actual, forecast thereafter.</t>
  </si>
  <si>
    <t>DRS from 11/12, 12/13,14/15 - forecast thereafter</t>
  </si>
  <si>
    <t>No impact</t>
  </si>
  <si>
    <t>As per Ofgem direction from shrinkage model changes</t>
  </si>
  <si>
    <t>Need further clarity on the cost treatment to include a revenue impact here - TBC</t>
  </si>
  <si>
    <t>Maximum DN Allowed Revenue (incl NTS Exit)</t>
  </si>
  <si>
    <t>Assumes customer service scores and stakeholder results will continue at same rate</t>
  </si>
  <si>
    <t>No current revenue impact forecast</t>
  </si>
  <si>
    <t>No current change in revenue allowance forecast</t>
  </si>
  <si>
    <t>Customer Numbers</t>
  </si>
  <si>
    <t>Average AQ</t>
  </si>
  <si>
    <t>Load Factors</t>
  </si>
  <si>
    <t>Average</t>
  </si>
  <si>
    <t>Unit Rates</t>
  </si>
  <si>
    <t>Fixed</t>
  </si>
  <si>
    <t>Charges</t>
  </si>
  <si>
    <t>14/15 prices</t>
  </si>
  <si>
    <t>Nom Prices</t>
  </si>
  <si>
    <t>Latest allowed revenue phasing</t>
  </si>
  <si>
    <t>NGN average domestic AQ</t>
  </si>
  <si>
    <t>Total annual charges £ (excl.exit capacity) - (14/15 Prices)</t>
  </si>
  <si>
    <t>NGN Specifc - average AQ</t>
  </si>
  <si>
    <t>MARCH 2016 MOD186 STATEMENT</t>
  </si>
  <si>
    <t>An estimated 25% increase in rates bill with effect from 01.04.2017 has been included</t>
  </si>
  <si>
    <t>Latest HM Treasury view of RPI (Independent Forecasts)</t>
  </si>
  <si>
    <t>Latest HM Treasury view of interest rates (Independent Forecasts)</t>
  </si>
  <si>
    <t>Latest NTS prices effective from 01.10.2016 included</t>
  </si>
  <si>
    <t>15/16 collected revenues £0.8m higher than forecast in March given back 2 years later</t>
  </si>
  <si>
    <t>Per May 2016  HM Treasury report - independent average</t>
  </si>
  <si>
    <t>We have now included an estimated 25% increase in business rates effective from 01.04.2017</t>
  </si>
  <si>
    <t>Assumed forecast is a 3% reduction each year</t>
  </si>
  <si>
    <t>Latest Gas Price Forecast impact (price per therm c. 5p higher than forecast 3 months ago)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</si>
</sst>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9">
    <numFmt numFmtId="164" formatCode="&quot;£&quot;#,##0_);\(&quot;£&quot;#,##0\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#_);\(#,###\)"/>
    <numFmt numFmtId="169" formatCode="&quot;$&quot;#,##0.0&quot;m&quot;;\-&quot;$&quot;#,##0.0&quot;m&quot;"/>
    <numFmt numFmtId="170" formatCode="0.0%;\(0.0\)%"/>
    <numFmt numFmtId="171" formatCode="0%;[Red]\(0%\)"/>
    <numFmt numFmtId="172" formatCode="#,##0.0&quot;¢&quot;;\-#,##0.0&quot;¢&quot;"/>
    <numFmt numFmtId="173" formatCode="0.0%;\-0.0%;#"/>
    <numFmt numFmtId="174" formatCode="0_);\(0\)"/>
    <numFmt numFmtId="175" formatCode="#,##0.0&quot;x&quot;;\-#,##0.0&quot;x&quot;"/>
    <numFmt numFmtId="176" formatCode="0.0"/>
    <numFmt numFmtId="177" formatCode="0.0;\-0.0;&quot;-&quot;"/>
    <numFmt numFmtId="178" formatCode="0.00%;[Red]\(0.00%\)"/>
    <numFmt numFmtId="179" formatCode="0.00;\-0.00;&quot;-&quot;"/>
    <numFmt numFmtId="180" formatCode="0.000;\-0.000;&quot;-&quot;"/>
    <numFmt numFmtId="181" formatCode="_(#,##0.0%_);_)\(#,##0.0%\);_(0.0%_);@_)"/>
    <numFmt numFmtId="182" formatCode="m\-d\-yy"/>
    <numFmt numFmtId="183" formatCode="_(* #,##0.0_);_(* \(#,##0.0\);_(* &quot;-&quot;??_);_(@_)"/>
    <numFmt numFmtId="184" formatCode="d\ mmm\ yy"/>
    <numFmt numFmtId="185" formatCode="#,##0.0%;\(#,##0.0\)%"/>
    <numFmt numFmtId="186" formatCode="#,##0.0_);\(#,##0.0\)"/>
    <numFmt numFmtId="187" formatCode="&quot;€&quot;#,##0_);[Red]\(&quot;€&quot;#,##0\);&quot;-&quot;"/>
    <numFmt numFmtId="188" formatCode="#,##0_)\ ;[Red]\(#,##0\);&quot;- &quot;\ "/>
    <numFmt numFmtId="189" formatCode="###0_);[Red]\(###0\)"/>
    <numFmt numFmtId="190" formatCode="&quot;$&quot;#,##0.0000000_);[Red]\(&quot;$&quot;#,##0.0000000\)"/>
    <numFmt numFmtId="191" formatCode="#,##0,_);[Red]\(#,##0,\)"/>
    <numFmt numFmtId="192" formatCode="_-* &quot;$&quot;#,##0.00_-;* \(&quot;$&quot;#,##0.00\)_-;_-* &quot;-&quot;??_-;_-@_-"/>
    <numFmt numFmtId="193" formatCode="_-* \£#,##0.00_-;* \(\£#,##0.00\)_-;_-* &quot;-&quot;??_-;_-@_-"/>
    <numFmt numFmtId="194" formatCode="_-* \€#,##0.00_-;* \(\€#,##0.00\)_-;_-* &quot;-&quot;??_-;_-@_-"/>
    <numFmt numFmtId="195" formatCode="#,##0;\(#,##0\)"/>
    <numFmt numFmtId="196" formatCode="&quot;$&quot;#,##0.00;\(&quot;$&quot;#,##0.00\)"/>
    <numFmt numFmtId="197" formatCode="&quot;$&quot;#,##0.0;\(&quot;$&quot;#,##0.0\)"/>
    <numFmt numFmtId="198" formatCode="&quot;C$&quot;_-0.00"/>
    <numFmt numFmtId="199" formatCode="&quot;€&quot;_-0.00"/>
    <numFmt numFmtId="200" formatCode="&quot;P&quot;_-0.0"/>
    <numFmt numFmtId="201" formatCode="&quot;£&quot;_-0.00"/>
    <numFmt numFmtId="202" formatCode="&quot;US&quot;&quot;$&quot;_-0.00"/>
    <numFmt numFmtId="203" formatCode="&quot;$&quot;#,##0.00;[Red]\-&quot;$&quot;#,##0.00"/>
    <numFmt numFmtId="204" formatCode="mmm\-yy_*"/>
    <numFmt numFmtId="205" formatCode="0.0000"/>
    <numFmt numFmtId="206" formatCode="_-* #,##0\ _D_M_-;\-* #,##0\ _D_M_-;_-* &quot;-&quot;\ _D_M_-;_-@_-"/>
    <numFmt numFmtId="207" formatCode="_-* #,##0.00\ _D_M_-;\-* #,##0.00\ _D_M_-;_-* &quot;-&quot;??\ _D_M_-;_-@_-"/>
    <numFmt numFmtId="208" formatCode="&quot;$&quot;#,##0.00_);[Red]\(&quot;$&quot;#,##0.00\)"/>
    <numFmt numFmtId="209" formatCode="_-[$€-2]* #,##0.00_-;\-[$€-2]* #,##0.00_-;_-[$€-2]* &quot;-&quot;??_-"/>
    <numFmt numFmtId="210" formatCode="#,###;\-#,###;&quot;-&quot;"/>
    <numFmt numFmtId="211" formatCode="0_);[Red]\(0\)"/>
    <numFmt numFmtId="212" formatCode="0.00_);[Red]\(0.00\)"/>
    <numFmt numFmtId="213" formatCode="0.0000_);[Red]\(0.0000\)"/>
    <numFmt numFmtId="214" formatCode="00"/>
    <numFmt numFmtId="215" formatCode="?.000,,_);[Red]\(?.000,,\)"/>
    <numFmt numFmtId="216" formatCode="#,##0_ ;\(#,##0\)_-;&quot;-&quot;"/>
    <numFmt numFmtId="217" formatCode="\ ;\ ;"/>
    <numFmt numFmtId="218" formatCode="_-* #,##0.00_-;\(#,##0.00\);_-* &quot;-&quot;??_-;_-@_-"/>
    <numFmt numFmtId="219" formatCode="_-* #,##0%_-;* \(#,##0%\)_-;_-* &quot;-&quot;??_-;_-@_-"/>
    <numFmt numFmtId="220" formatCode="_-* #,##0.0%_-;* \(#,##0.0%\)_-;_-* &quot;-&quot;??_-;_-@_-"/>
    <numFmt numFmtId="221" formatCode="_-* #,##0.0_-;* \(#,##0.0\)_-;_-* &quot;-&quot;??_-;_-@_-"/>
    <numFmt numFmtId="222" formatCode="_-* #,##0.00%_-;* \(#,##0.00%\)_-;_-* &quot;-&quot;??_-;_-@_-"/>
    <numFmt numFmtId="223" formatCode="_-* #,##0.00_-;* \(#,##0.00\)_-;_-* &quot;-&quot;??_-;_-@_-"/>
    <numFmt numFmtId="224" formatCode="_-* #,##0_-;* \(#,##0\)_-;_-* &quot;-&quot;??_-;_-@_-"/>
    <numFmt numFmtId="225" formatCode="#,##0.0_);[Red]\(#,##0.0\)"/>
    <numFmt numFmtId="226" formatCode="#,##0&quot;m&quot;;\-#,##0&quot;m&quot;"/>
    <numFmt numFmtId="227" formatCode="#,###_);[Red]\(#,###\);#"/>
    <numFmt numFmtId="228" formatCode="_ * #,##0_ ;_ * \-#,##0_ ;_ * &quot;-&quot;_ ;_ @_ "/>
    <numFmt numFmtId="229" formatCode="_ * #,##0.00_ ;_ * \-#,##0.00_ ;_ * &quot;-&quot;??_ ;_ @_ "/>
    <numFmt numFmtId="230" formatCode="_-* #,##0_ _F_-;\-* #,##0_ _F_-;_-* &quot;-&quot;_ _F_-;_-@_-"/>
    <numFmt numFmtId="231" formatCode="_-* #,##0.00_ _F_-;\-* #,##0.00_ _F_-;_-* &quot;-&quot;??_ _F_-;_-@_-"/>
    <numFmt numFmtId="232" formatCode="?.?,,_);[Red]\(?.?,,\)"/>
    <numFmt numFmtId="233" formatCode="_-* #,##0&quot; F&quot;_-;\-* #,##0&quot; F&quot;_-;_-* &quot;-&quot;&quot; F&quot;_-;_-@_-"/>
    <numFmt numFmtId="234" formatCode="_-* #,##0.00&quot; F&quot;_-;\-* #,##0.00&quot; F&quot;_-;_-* &quot;-&quot;??&quot; F&quot;_-;_-@_-"/>
    <numFmt numFmtId="235" formatCode="#,##0.0\x_);\(#,##0.0\x\);#,##0.0\x_);@_)"/>
    <numFmt numFmtId="236" formatCode="0.00\ \x;\-0.00\ \x;&quot;-&quot;\ \x"/>
    <numFmt numFmtId="237" formatCode="0.00_)"/>
    <numFmt numFmtId="238" formatCode="#,##0.0;\(#,##0.0\);&quot;- &quot;"/>
    <numFmt numFmtId="239" formatCode="#,##0.00;\(#,##0.00\);&quot;- &quot;"/>
    <numFmt numFmtId="240" formatCode="[Blue]#,##0,_);[Red]\(#,##0,\)"/>
    <numFmt numFmtId="241" formatCode="0.00%;\(0.00%\)"/>
    <numFmt numFmtId="242" formatCode="#,##0.0\%_);\(#,##0.0\%\);#,##0.0\%_);@_)"/>
    <numFmt numFmtId="243" formatCode="0.0%;\(0.0%\)"/>
    <numFmt numFmtId="244" formatCode="0.0%_ ;[Red]\-0.0%_ ;#"/>
    <numFmt numFmtId="245" formatCode="&quot;Period &quot;0"/>
    <numFmt numFmtId="246" formatCode="&quot;$&quot;#,##0.00;[Red]&quot;$&quot;\-#,##0.00"/>
    <numFmt numFmtId="247" formatCode="mmmm\-yy"/>
    <numFmt numFmtId="248" formatCode="0.00\ \ \x"/>
    <numFmt numFmtId="249" formatCode="#,##0&quot;£&quot;_);[Red]\(#,##0&quot;£&quot;\)"/>
    <numFmt numFmtId="250" formatCode="[&lt;1000]\ 0_);[&gt;1000]\ dd\-mmm\-yy;General"/>
    <numFmt numFmtId="251" formatCode="_-* #,##0_-;[Red]\(\ #,##0\);_-* &quot;-&quot;??_-;_-@_-"/>
    <numFmt numFmtId="252" formatCode="#,##0.000_);[Red]\(#,##0.000\)"/>
    <numFmt numFmtId="253" formatCode="#,##0_*;\(#,##0\);0_*;@_)"/>
    <numFmt numFmtId="254" formatCode="#,##0_);_)\(#,##0\);\-_);@_)"/>
    <numFmt numFmtId="255" formatCode="_(* #,##0.00%_);_(* \(#,##0.00%\);_(* #,##0.00%_);_(@_)"/>
    <numFmt numFmtId="256" formatCode="General_)"/>
    <numFmt numFmtId="257" formatCode="_-&quot;$&quot;* #,##0_-;\-&quot;$&quot;* #,##0_-;_-&quot;$&quot;* &quot;-&quot;_-;_-@_-"/>
    <numFmt numFmtId="258" formatCode="_-&quot;$&quot;* #,##0.00_-;\-&quot;$&quot;* #,##0.00_-;_-&quot;$&quot;* &quot;-&quot;??_-;_-@_-"/>
    <numFmt numFmtId="259" formatCode="_-* #,##0\ &quot;DM&quot;_-;\-* #,##0\ &quot;DM&quot;_-;_-* &quot;-&quot;\ &quot;DM&quot;_-;_-@_-"/>
    <numFmt numFmtId="260" formatCode="_-* #,##0.00\ &quot;DM&quot;_-;\-* #,##0.00\ &quot;DM&quot;_-;_-* &quot;-&quot;??\ &quot;DM&quot;_-;_-@_-"/>
    <numFmt numFmtId="261" formatCode="&quot;$&quot;#,##0.0,,&quot;m&quot;;\-&quot;$&quot;#,##0.0,,&quot;m&quot;"/>
    <numFmt numFmtId="262" formatCode="#,##0.0,,;\-#,##0.0,,"/>
    <numFmt numFmtId="263" formatCode="&quot;$&quot;#,##0.0,,&quot;k&quot;;\-&quot;$&quot;#,##0.0,,&quot;k&quot;"/>
    <numFmt numFmtId="264" formatCode="#,##0.0,;\-#,##0.0,"/>
    <numFmt numFmtId="265" formatCode="#&quot; Yr &quot;##&quot; Mth&quot;"/>
    <numFmt numFmtId="266" formatCode="0_)"/>
    <numFmt numFmtId="267" formatCode="&quot;$&quot;\ #,##0;&quot;$&quot;\ \(#,##0\)"/>
    <numFmt numFmtId="268" formatCode="_-* #,##0_-;\-* #,##0_-;_-* &quot;-&quot;??_-;_-@_-"/>
    <numFmt numFmtId="269" formatCode="0.000"/>
    <numFmt numFmtId="270" formatCode="0.0%"/>
    <numFmt numFmtId="271" formatCode="0.000%;[Red]\(0.000%\);\-"/>
    <numFmt numFmtId="272" formatCode="#,##0;[Red]\(#,##0\);\-"/>
    <numFmt numFmtId="273" formatCode="_-* #,##0.000_-;\-* #,##0.000_-;_-* &quot;-&quot;??_-;_-@_-"/>
    <numFmt numFmtId="274" formatCode="_-* #,##0.0_-;\-* #,##0.0_-;_-* &quot;-&quot;??_-;_-@_-"/>
    <numFmt numFmtId="275" formatCode="mmm\ yyyy"/>
    <numFmt numFmtId="276" formatCode="0.0%;[Red]\(0.0%\);\-"/>
    <numFmt numFmtId="277" formatCode="#,##0.0;[Black]\(#,##0.0\);\-"/>
    <numFmt numFmtId="278" formatCode="#,##0.0%;[Black]\(#,##0.0%\);\-"/>
    <numFmt numFmtId="279" formatCode=";;;"/>
    <numFmt numFmtId="280" formatCode="_-* #,##0.0_-;\-* #,##0.0_-;_-* &quot;-&quot;?_-;_-@_-"/>
    <numFmt numFmtId="281" formatCode="#,##0.0%;[Black]\(#,##0.0%\)"/>
    <numFmt numFmtId="282" formatCode="#,##0.0"/>
    <numFmt numFmtId="283" formatCode="#,##0;[Black]\(#,##0\);\-"/>
    <numFmt numFmtId="284" formatCode="#,##0.0;[Black]\(#,##0.0\)"/>
    <numFmt numFmtId="285" formatCode="&quot;£&quot;#,##0.0;[Red]\-&quot;£&quot;#,##0.0"/>
    <numFmt numFmtId="286" formatCode="#,##0.0_ ;[Red]\-#,##0.0\ "/>
    <numFmt numFmtId="287" formatCode="#,##0.00%;[Black]\(#,##0.00%\)"/>
    <numFmt numFmtId="288" formatCode="#,##0.0%;[Red]\(#,##0.0%\)"/>
    <numFmt numFmtId="289" formatCode="#,##0.00;[Black]\(#,##0.00\)"/>
    <numFmt numFmtId="290" formatCode="#,##0;[Red]\(#,##0\)"/>
    <numFmt numFmtId="291" formatCode="_(* #,##0_);_(* \(#,##0\);_(* &quot;-&quot;??_);_(@_)"/>
    <numFmt numFmtId="292" formatCode="_(* #,##0.0000_);_(* \(#,##0.0000\);_(* &quot;-&quot;??_);_(@_)"/>
  </numFmts>
  <fonts count="1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u/>
      <sz val="8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58"/>
      <name val="Arial"/>
      <family val="2"/>
    </font>
    <font>
      <b/>
      <sz val="8"/>
      <color indexed="58"/>
      <name val="Arial"/>
      <family val="2"/>
    </font>
    <font>
      <b/>
      <vertAlign val="superscript"/>
      <sz val="12"/>
      <color indexed="58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i/>
      <sz val="12"/>
      <color indexed="8"/>
      <name val="Calibri"/>
      <family val="2"/>
    </font>
    <font>
      <b/>
      <sz val="12"/>
      <color theme="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9"/>
      <name val="Calibri"/>
      <family val="2"/>
    </font>
    <font>
      <sz val="12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9"/>
      <color indexed="8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F3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Horizontal">
        <bgColor indexed="2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gray0625">
        <bgColor indexed="9"/>
      </patternFill>
    </fill>
    <fill>
      <patternFill patternType="gray0625">
        <bgColor theme="3" tint="0.79998168889431442"/>
      </patternFill>
    </fill>
    <fill>
      <patternFill patternType="gray125">
        <bgColor indexed="9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64"/>
      </right>
      <top style="thin">
        <color indexed="24"/>
      </top>
      <bottom/>
      <diagonal/>
    </border>
    <border>
      <left style="thin">
        <color indexed="6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6"/>
      </left>
      <right style="thin">
        <color indexed="56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56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</borders>
  <cellStyleXfs count="358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" fillId="0" borderId="0"/>
    <xf numFmtId="38" fontId="4" fillId="0" borderId="0"/>
    <xf numFmtId="38" fontId="5" fillId="0" borderId="0"/>
    <xf numFmtId="169" fontId="2" fillId="0" borderId="0" applyFont="0" applyFill="0" applyBorder="0" applyAlignment="0" applyProtection="0"/>
    <xf numFmtId="0" fontId="6" fillId="0" borderId="0"/>
    <xf numFmtId="170" fontId="4" fillId="0" borderId="0" applyProtection="0"/>
    <xf numFmtId="9" fontId="4" fillId="0" borderId="0"/>
    <xf numFmtId="9" fontId="5" fillId="0" borderId="0"/>
    <xf numFmtId="171" fontId="7" fillId="0" borderId="0" applyBorder="0"/>
    <xf numFmtId="38" fontId="8" fillId="0" borderId="0" applyFont="0" applyFill="0" applyBorder="0" applyAlignment="0" applyProtection="0">
      <alignment horizontal="right"/>
      <protection locked="0"/>
    </xf>
    <xf numFmtId="0" fontId="9" fillId="0" borderId="0" applyNumberFormat="0" applyFont="0" applyFill="0" applyBorder="0" applyAlignment="0" applyProtection="0"/>
    <xf numFmtId="0" fontId="6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4" borderId="0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0" fillId="0" borderId="0" applyNumberFormat="0" applyBorder="0" applyAlignment="0"/>
    <xf numFmtId="176" fontId="7" fillId="0" borderId="0"/>
    <xf numFmtId="177" fontId="4" fillId="0" borderId="0" applyFont="0" applyFill="0" applyBorder="0" applyProtection="0">
      <alignment horizontal="right"/>
    </xf>
    <xf numFmtId="178" fontId="7" fillId="0" borderId="0"/>
    <xf numFmtId="40" fontId="7" fillId="0" borderId="0"/>
    <xf numFmtId="179" fontId="4" fillId="0" borderId="0" applyFont="0" applyFill="0" applyBorder="0" applyProtection="0">
      <alignment horizontal="right"/>
    </xf>
    <xf numFmtId="180" fontId="4" fillId="0" borderId="0" applyFont="0" applyFill="0" applyBorder="0" applyProtection="0">
      <alignment horizontal="right"/>
    </xf>
    <xf numFmtId="4" fontId="11" fillId="0" borderId="2">
      <alignment horizontal="center"/>
      <protection locked="0"/>
    </xf>
    <xf numFmtId="181" fontId="12" fillId="5" borderId="0" applyBorder="0" applyProtection="0"/>
    <xf numFmtId="182" fontId="13" fillId="6" borderId="3">
      <alignment horizontal="center" vertical="center"/>
    </xf>
    <xf numFmtId="0" fontId="14" fillId="0" borderId="0">
      <protection locked="0"/>
    </xf>
    <xf numFmtId="0" fontId="15" fillId="0" borderId="0"/>
    <xf numFmtId="3" fontId="16" fillId="7" borderId="2">
      <alignment horizontal="center"/>
      <protection locked="0"/>
    </xf>
    <xf numFmtId="3" fontId="16" fillId="7" borderId="0">
      <alignment horizontal="center"/>
      <protection locked="0"/>
    </xf>
    <xf numFmtId="183" fontId="14" fillId="8" borderId="0" applyBorder="0">
      <alignment horizontal="left" vertical="center"/>
    </xf>
    <xf numFmtId="17" fontId="5" fillId="7" borderId="2">
      <alignment horizontal="center"/>
      <protection locked="0"/>
    </xf>
    <xf numFmtId="184" fontId="14" fillId="0" borderId="4">
      <alignment horizontal="right" vertical="center"/>
      <protection locked="0"/>
    </xf>
    <xf numFmtId="183" fontId="14" fillId="0" borderId="4">
      <alignment horizontal="right" vertical="center"/>
      <protection locked="0"/>
    </xf>
    <xf numFmtId="185" fontId="14" fillId="0" borderId="4">
      <alignment horizontal="right" vertical="center"/>
      <protection locked="0"/>
    </xf>
    <xf numFmtId="10" fontId="17" fillId="0" borderId="2"/>
    <xf numFmtId="38" fontId="18" fillId="0" borderId="0"/>
    <xf numFmtId="186" fontId="4" fillId="0" borderId="0" applyNumberFormat="0" applyFont="0" applyAlignment="0" applyProtection="0"/>
    <xf numFmtId="187" fontId="19" fillId="0" borderId="0" applyFont="0" applyFill="0" applyBorder="0" applyAlignment="0" applyProtection="0"/>
    <xf numFmtId="9" fontId="20" fillId="0" borderId="0">
      <alignment horizontal="center"/>
    </xf>
    <xf numFmtId="188" fontId="4" fillId="7" borderId="2">
      <alignment horizontal="right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2" fillId="0" borderId="5" applyNumberFormat="0" applyFont="0" applyFill="0" applyAlignment="0" applyProtection="0"/>
    <xf numFmtId="0" fontId="4" fillId="0" borderId="6" applyNumberFormat="0" applyAlignment="0"/>
    <xf numFmtId="0" fontId="4" fillId="0" borderId="7" applyNumberFormat="0" applyAlignment="0" applyProtection="0"/>
    <xf numFmtId="0" fontId="7" fillId="0" borderId="8" applyNumberFormat="0" applyFont="0" applyFill="0" applyAlignment="0" applyProtection="0"/>
    <xf numFmtId="0" fontId="7" fillId="0" borderId="9" applyNumberFormat="0" applyFont="0" applyFill="0" applyAlignment="0" applyProtection="0"/>
    <xf numFmtId="186" fontId="4" fillId="0" borderId="6" applyNumberFormat="0" applyFont="0" applyFill="0" applyAlignment="0" applyProtection="0"/>
    <xf numFmtId="0" fontId="23" fillId="0" borderId="0"/>
    <xf numFmtId="189" fontId="4" fillId="0" borderId="0" applyFill="0" applyBorder="0" applyAlignment="0"/>
    <xf numFmtId="0" fontId="24" fillId="0" borderId="0" applyNumberFormat="0" applyAlignment="0">
      <alignment horizontal="center"/>
    </xf>
    <xf numFmtId="168" fontId="25" fillId="0" borderId="0" applyFill="0" applyBorder="0" applyAlignment="0" applyProtection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9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3" fontId="26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" fillId="9" borderId="0" applyNumberFormat="0" applyFont="0" applyBorder="0" applyAlignment="0" applyProtection="0"/>
    <xf numFmtId="0" fontId="4" fillId="10" borderId="0" applyNumberFormat="0" applyFont="0" applyBorder="0" applyAlignment="0" applyProtection="0"/>
    <xf numFmtId="0" fontId="4" fillId="7" borderId="0" applyNumberFormat="0" applyFont="0" applyBorder="0" applyAlignment="0" applyProtection="0"/>
    <xf numFmtId="0" fontId="4" fillId="11" borderId="0" applyNumberFormat="0" applyFont="0" applyBorder="0" applyAlignment="0" applyProtection="0"/>
    <xf numFmtId="0" fontId="27" fillId="0" borderId="0" applyNumberFormat="0" applyAlignment="0">
      <alignment horizontal="left"/>
    </xf>
    <xf numFmtId="0" fontId="8" fillId="0" borderId="10"/>
    <xf numFmtId="192" fontId="4" fillId="0" borderId="0" applyFont="0" applyFill="0" applyBorder="0" applyAlignment="0" applyProtection="0"/>
    <xf numFmtId="193" fontId="4" fillId="0" borderId="0"/>
    <xf numFmtId="194" fontId="4" fillId="0" borderId="0"/>
    <xf numFmtId="195" fontId="5" fillId="0" borderId="0" applyFill="0" applyBorder="0">
      <protection locked="0"/>
    </xf>
    <xf numFmtId="196" fontId="28" fillId="0" borderId="0" applyFill="0" applyBorder="0"/>
    <xf numFmtId="196" fontId="29" fillId="0" borderId="0" applyFill="0" applyBorder="0">
      <protection locked="0"/>
    </xf>
    <xf numFmtId="197" fontId="30" fillId="0" borderId="11" applyBorder="0"/>
    <xf numFmtId="166" fontId="4" fillId="0" borderId="0" applyFont="0" applyFill="0" applyBorder="0" applyAlignment="0" applyProtection="0"/>
    <xf numFmtId="198" fontId="5" fillId="0" borderId="0" applyFont="0" applyFill="0" applyBorder="0" applyAlignment="0" applyProtection="0">
      <protection locked="0"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>
      <protection locked="0"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8" fillId="0" borderId="0" applyFill="0" applyBorder="0">
      <alignment horizontal="right"/>
    </xf>
    <xf numFmtId="0" fontId="26" fillId="0" borderId="0" applyFont="0" applyFill="0" applyBorder="0" applyAlignment="0" applyProtection="0"/>
    <xf numFmtId="0" fontId="4" fillId="0" borderId="0" applyFill="0" applyBorder="0" applyAlignment="0"/>
    <xf numFmtId="188" fontId="4" fillId="7" borderId="2">
      <alignment horizontal="right"/>
      <protection locked="0"/>
    </xf>
    <xf numFmtId="204" fontId="31" fillId="0" borderId="0" applyFill="0" applyBorder="0" applyProtection="0"/>
    <xf numFmtId="15" fontId="29" fillId="0" borderId="0" applyFill="0" applyBorder="0">
      <protection locked="0"/>
    </xf>
    <xf numFmtId="14" fontId="32" fillId="0" borderId="0"/>
    <xf numFmtId="0" fontId="18" fillId="12" borderId="0" applyNumberFormat="0" applyFont="0" applyFill="0" applyBorder="0"/>
    <xf numFmtId="177" fontId="4" fillId="0" borderId="0" applyFont="0" applyFill="0" applyBorder="0" applyProtection="0">
      <alignment horizontal="right"/>
    </xf>
    <xf numFmtId="1" fontId="28" fillId="0" borderId="0" applyFill="0" applyBorder="0">
      <alignment horizontal="right"/>
    </xf>
    <xf numFmtId="2" fontId="28" fillId="0" borderId="0" applyFill="0" applyBorder="0">
      <alignment horizontal="right"/>
    </xf>
    <xf numFmtId="2" fontId="29" fillId="0" borderId="0" applyFill="0" applyBorder="0">
      <protection locked="0"/>
    </xf>
    <xf numFmtId="205" fontId="28" fillId="0" borderId="0" applyFill="0" applyBorder="0">
      <alignment horizontal="right"/>
    </xf>
    <xf numFmtId="205" fontId="29" fillId="0" borderId="0" applyFill="0" applyBorder="0">
      <protection locked="0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9" fontId="33" fillId="0" borderId="0" applyFill="0" applyBorder="0" applyProtection="0">
      <alignment horizontal="left"/>
    </xf>
    <xf numFmtId="0" fontId="34" fillId="0" borderId="0" applyNumberFormat="0" applyAlignment="0">
      <alignment horizontal="left"/>
    </xf>
    <xf numFmtId="208" fontId="4" fillId="0" borderId="0">
      <protection locked="0"/>
    </xf>
    <xf numFmtId="208" fontId="5" fillId="0" borderId="0">
      <protection locked="0"/>
    </xf>
    <xf numFmtId="209" fontId="4" fillId="0" borderId="0" applyFont="0" applyFill="0" applyBorder="0" applyAlignment="0" applyProtection="0"/>
    <xf numFmtId="210" fontId="5" fillId="0" borderId="0" applyFont="0" applyFill="0" applyBorder="0" applyProtection="0">
      <alignment horizontal="center" vertical="center"/>
    </xf>
    <xf numFmtId="211" fontId="8" fillId="0" borderId="0" applyFill="0" applyBorder="0">
      <alignment horizontal="right"/>
    </xf>
    <xf numFmtId="212" fontId="8" fillId="0" borderId="0" applyFill="0" applyBorder="0">
      <alignment horizontal="right"/>
    </xf>
    <xf numFmtId="213" fontId="8" fillId="0" borderId="0" applyFill="0" applyBorder="0">
      <alignment horizontal="right"/>
    </xf>
    <xf numFmtId="214" fontId="19" fillId="0" borderId="0">
      <protection locked="0"/>
    </xf>
    <xf numFmtId="38" fontId="35" fillId="0" borderId="0" applyBorder="0"/>
    <xf numFmtId="215" fontId="8" fillId="0" borderId="0">
      <alignment horizontal="left"/>
      <protection locked="0"/>
    </xf>
    <xf numFmtId="0" fontId="18" fillId="0" borderId="0"/>
    <xf numFmtId="38" fontId="18" fillId="13" borderId="0" applyNumberFormat="0" applyBorder="0" applyAlignment="0" applyProtection="0"/>
    <xf numFmtId="0" fontId="13" fillId="14" borderId="7" applyAlignment="0" applyProtection="0"/>
    <xf numFmtId="174" fontId="31" fillId="12" borderId="0" applyNumberFormat="0" applyFill="0" applyBorder="0"/>
    <xf numFmtId="9" fontId="5" fillId="7" borderId="0">
      <alignment horizontal="right"/>
      <protection locked="0"/>
    </xf>
    <xf numFmtId="38" fontId="36" fillId="0" borderId="0" applyBorder="0" applyAlignment="0">
      <alignment horizontal="center"/>
    </xf>
    <xf numFmtId="0" fontId="14" fillId="15" borderId="2" applyNumberFormat="0" applyAlignment="0" applyProtection="0"/>
    <xf numFmtId="0" fontId="4" fillId="16" borderId="0"/>
    <xf numFmtId="0" fontId="37" fillId="0" borderId="0"/>
    <xf numFmtId="0" fontId="38" fillId="13" borderId="0"/>
    <xf numFmtId="0" fontId="39" fillId="0" borderId="12" applyNumberFormat="0" applyAlignment="0" applyProtection="0">
      <alignment horizontal="left" vertical="center"/>
    </xf>
    <xf numFmtId="0" fontId="39" fillId="0" borderId="7">
      <alignment horizontal="left" vertical="center"/>
    </xf>
    <xf numFmtId="0" fontId="40" fillId="0" borderId="0"/>
    <xf numFmtId="0" fontId="39" fillId="0" borderId="2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6" applyNumberFormat="0" applyFill="0" applyAlignment="0" applyProtection="0"/>
    <xf numFmtId="216" fontId="42" fillId="0" borderId="0">
      <alignment horizontal="left"/>
    </xf>
    <xf numFmtId="0" fontId="43" fillId="0" borderId="0"/>
    <xf numFmtId="0" fontId="44" fillId="0" borderId="0"/>
    <xf numFmtId="0" fontId="41" fillId="0" borderId="0">
      <alignment horizontal="left"/>
    </xf>
    <xf numFmtId="186" fontId="13" fillId="0" borderId="0" applyProtection="0"/>
    <xf numFmtId="217" fontId="45" fillId="0" borderId="0" applyAlignment="0">
      <alignment horizontal="right"/>
      <protection hidden="1"/>
    </xf>
    <xf numFmtId="0" fontId="5" fillId="0" borderId="13" applyNumberFormat="0" applyFill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17" borderId="0"/>
    <xf numFmtId="15" fontId="16" fillId="18" borderId="14"/>
    <xf numFmtId="218" fontId="16" fillId="7" borderId="14"/>
    <xf numFmtId="219" fontId="5" fillId="7" borderId="15"/>
    <xf numFmtId="220" fontId="5" fillId="7" borderId="15"/>
    <xf numFmtId="221" fontId="5" fillId="7" borderId="15"/>
    <xf numFmtId="222" fontId="5" fillId="7" borderId="15"/>
    <xf numFmtId="223" fontId="5" fillId="7" borderId="15"/>
    <xf numFmtId="224" fontId="5" fillId="7" borderId="15"/>
    <xf numFmtId="15" fontId="5" fillId="7" borderId="15"/>
    <xf numFmtId="49" fontId="5" fillId="7" borderId="15"/>
    <xf numFmtId="10" fontId="18" fillId="15" borderId="2" applyNumberFormat="0" applyBorder="0" applyAlignment="0" applyProtection="0"/>
    <xf numFmtId="10" fontId="18" fillId="5" borderId="2" applyNumberFormat="0"/>
    <xf numFmtId="225" fontId="4" fillId="0" borderId="16" applyBorder="0">
      <protection locked="0"/>
    </xf>
    <xf numFmtId="0" fontId="48" fillId="19" borderId="0" applyNumberFormat="0"/>
    <xf numFmtId="1" fontId="18" fillId="0" borderId="0"/>
    <xf numFmtId="0" fontId="49" fillId="0" borderId="0"/>
    <xf numFmtId="0" fontId="50" fillId="0" borderId="0" applyNumberFormat="0">
      <alignment horizontal="left"/>
    </xf>
    <xf numFmtId="0" fontId="19" fillId="0" borderId="0" applyNumberFormat="0" applyFont="0" applyFill="0" applyBorder="0" applyProtection="0">
      <alignment horizontal="left" vertical="center"/>
    </xf>
    <xf numFmtId="15" fontId="8" fillId="0" borderId="0" applyFill="0" applyBorder="0">
      <alignment horizontal="right"/>
    </xf>
    <xf numFmtId="226" fontId="4" fillId="0" borderId="0" applyFont="0" applyFill="0" applyBorder="0" applyAlignment="0" applyProtection="0"/>
    <xf numFmtId="0" fontId="30" fillId="0" borderId="0" applyNumberFormat="0" applyFill="0" applyBorder="0" applyAlignment="0" applyProtection="0">
      <alignment horizontal="right"/>
    </xf>
    <xf numFmtId="0" fontId="51" fillId="0" borderId="0" applyNumberFormat="0" applyBorder="0" applyAlignment="0" applyProtection="0"/>
    <xf numFmtId="0" fontId="52" fillId="20" borderId="0"/>
    <xf numFmtId="227" fontId="47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2" fontId="8" fillId="0" borderId="0" applyFill="0" applyBorder="0">
      <alignment horizontal="right"/>
    </xf>
    <xf numFmtId="0" fontId="53" fillId="21" borderId="0"/>
    <xf numFmtId="17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33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5" fontId="54" fillId="0" borderId="0" applyFont="0" applyFill="0" applyBorder="0" applyProtection="0">
      <alignment horizontal="right"/>
    </xf>
    <xf numFmtId="236" fontId="4" fillId="0" borderId="0" applyFont="0" applyFill="0" applyBorder="0" applyProtection="0">
      <alignment horizontal="right"/>
    </xf>
    <xf numFmtId="0" fontId="55" fillId="0" borderId="0">
      <alignment horizontal="right"/>
    </xf>
    <xf numFmtId="0" fontId="56" fillId="0" borderId="17" applyNumberFormat="0" applyAlignment="0"/>
    <xf numFmtId="37" fontId="57" fillId="0" borderId="0"/>
    <xf numFmtId="237" fontId="58" fillId="0" borderId="0"/>
    <xf numFmtId="176" fontId="30" fillId="0" borderId="11" applyBorder="0"/>
    <xf numFmtId="0" fontId="4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5" fillId="0" borderId="0" applyFill="0" applyBorder="0">
      <protection locked="0"/>
    </xf>
    <xf numFmtId="167" fontId="59" fillId="0" borderId="0"/>
    <xf numFmtId="37" fontId="4" fillId="0" borderId="0" applyProtection="0"/>
    <xf numFmtId="238" fontId="60" fillId="0" borderId="0" applyFont="0" applyFill="0" applyBorder="0" applyAlignment="0" applyProtection="0"/>
    <xf numFmtId="239" fontId="60" fillId="0" borderId="0" applyFont="0" applyFill="0" applyBorder="0" applyAlignment="0" applyProtection="0"/>
    <xf numFmtId="240" fontId="14" fillId="0" borderId="0"/>
    <xf numFmtId="0" fontId="61" fillId="0" borderId="0" applyNumberFormat="0" applyBorder="0">
      <protection hidden="1"/>
    </xf>
    <xf numFmtId="0" fontId="62" fillId="0" borderId="0" applyFill="0" applyBorder="0" applyProtection="0">
      <alignment horizontal="left"/>
    </xf>
    <xf numFmtId="0" fontId="63" fillId="0" borderId="0" applyFill="0" applyBorder="0" applyProtection="0">
      <alignment horizontal="left"/>
    </xf>
    <xf numFmtId="0" fontId="4" fillId="22" borderId="0" applyNumberFormat="0" applyFont="0" applyBorder="0" applyAlignment="0" applyProtection="0">
      <protection hidden="1"/>
    </xf>
    <xf numFmtId="0" fontId="4" fillId="0" borderId="0"/>
    <xf numFmtId="208" fontId="2" fillId="23" borderId="0" applyNumberFormat="0" applyFont="0" applyBorder="0" applyAlignment="0" applyProtection="0"/>
    <xf numFmtId="176" fontId="4" fillId="0" borderId="0" applyFill="0"/>
    <xf numFmtId="10" fontId="4" fillId="0" borderId="0" applyFont="0" applyFill="0" applyBorder="0" applyAlignment="0" applyProtection="0"/>
    <xf numFmtId="241" fontId="29" fillId="0" borderId="0" applyFill="0" applyBorder="0">
      <protection locked="0"/>
    </xf>
    <xf numFmtId="241" fontId="28" fillId="0" borderId="0" applyFill="0" applyBorder="0"/>
    <xf numFmtId="0" fontId="30" fillId="0" borderId="11" applyBorder="0"/>
    <xf numFmtId="9" fontId="4" fillId="0" borderId="0" applyFont="0" applyFill="0" applyBorder="0" applyAlignment="0" applyProtection="0"/>
    <xf numFmtId="242" fontId="7" fillId="0" borderId="0" applyFont="0" applyFill="0" applyBorder="0" applyProtection="0">
      <alignment horizontal="right"/>
    </xf>
    <xf numFmtId="243" fontId="64" fillId="15" borderId="18" applyFont="0" applyFill="0" applyBorder="0" applyAlignment="0" applyProtection="0"/>
    <xf numFmtId="241" fontId="64" fillId="15" borderId="18" applyFont="0" applyFill="0" applyBorder="0" applyAlignment="0" applyProtection="0"/>
    <xf numFmtId="244" fontId="4" fillId="0" borderId="19" applyFill="0" applyBorder="0" applyAlignment="0" applyProtection="0"/>
    <xf numFmtId="245" fontId="18" fillId="0" borderId="0" applyFont="0" applyFill="0" applyBorder="0" applyAlignment="0" applyProtection="0"/>
    <xf numFmtId="38" fontId="18" fillId="0" borderId="0" applyFill="0" applyBorder="0" applyAlignment="0" applyProtection="0">
      <alignment horizontal="right"/>
    </xf>
    <xf numFmtId="164" fontId="65" fillId="0" borderId="0"/>
    <xf numFmtId="208" fontId="66" fillId="0" borderId="16">
      <alignment horizontal="right"/>
    </xf>
    <xf numFmtId="179" fontId="4" fillId="10" borderId="0" applyFont="0" applyFill="0" applyBorder="0" applyAlignment="0" applyProtection="0"/>
    <xf numFmtId="246" fontId="66" fillId="0" borderId="16">
      <alignment horizontal="right"/>
    </xf>
    <xf numFmtId="0" fontId="67" fillId="0" borderId="0" applyNumberFormat="0" applyFont="0" applyFill="0" applyBorder="0" applyAlignment="0" applyProtection="0">
      <alignment horizontal="left"/>
    </xf>
    <xf numFmtId="247" fontId="4" fillId="0" borderId="0" applyFont="0" applyFill="0" applyBorder="0" applyAlignment="0" applyProtection="0"/>
    <xf numFmtId="248" fontId="4" fillId="0" borderId="0"/>
    <xf numFmtId="38" fontId="4" fillId="0" borderId="0" applyNumberFormat="0" applyBorder="0" applyAlignment="0" applyProtection="0"/>
    <xf numFmtId="249" fontId="4" fillId="0" borderId="0" applyNumberFormat="0" applyFill="0" applyBorder="0" applyAlignment="0" applyProtection="0">
      <alignment horizontal="left"/>
    </xf>
    <xf numFmtId="250" fontId="8" fillId="0" borderId="0" applyFont="0" applyFill="0" applyBorder="0" applyAlignment="0" applyProtection="0">
      <alignment horizontal="right"/>
    </xf>
    <xf numFmtId="251" fontId="5" fillId="0" borderId="2">
      <alignment horizontal="right"/>
    </xf>
    <xf numFmtId="0" fontId="68" fillId="24" borderId="5" applyNumberFormat="0" applyAlignment="0" applyProtection="0"/>
    <xf numFmtId="186" fontId="13" fillId="0" borderId="0"/>
    <xf numFmtId="38" fontId="4" fillId="1" borderId="0">
      <alignment horizontal="right"/>
    </xf>
    <xf numFmtId="38" fontId="4" fillId="1" borderId="0">
      <alignment horizontal="right"/>
    </xf>
    <xf numFmtId="38" fontId="4" fillId="1" borderId="0">
      <alignment horizontal="right"/>
    </xf>
    <xf numFmtId="0" fontId="19" fillId="25" borderId="0" applyNumberFormat="0" applyFont="0" applyBorder="0" applyAlignment="0" applyProtection="0"/>
    <xf numFmtId="17" fontId="8" fillId="0" borderId="0" applyFill="0" applyBorder="0">
      <alignment horizontal="right"/>
    </xf>
    <xf numFmtId="0" fontId="69" fillId="0" borderId="0" applyNumberFormat="0">
      <alignment horizontal="left"/>
    </xf>
    <xf numFmtId="3" fontId="4" fillId="13" borderId="20" applyFont="0" applyFill="0" applyBorder="0" applyAlignment="0" applyProtection="0"/>
    <xf numFmtId="4" fontId="4" fillId="13" borderId="20" applyFont="0" applyFill="0" applyBorder="0" applyAlignment="0" applyProtection="0"/>
    <xf numFmtId="252" fontId="4" fillId="13" borderId="20" applyFont="0" applyFill="0" applyBorder="0" applyAlignment="0" applyProtection="0"/>
    <xf numFmtId="225" fontId="4" fillId="13" borderId="21" applyFont="0" applyFill="0" applyBorder="0" applyAlignment="0" applyProtection="0"/>
    <xf numFmtId="10" fontId="4" fillId="13" borderId="20" applyFont="0" applyFill="0" applyBorder="0" applyAlignment="0" applyProtection="0"/>
    <xf numFmtId="9" fontId="4" fillId="13" borderId="20" applyFont="0" applyFill="0" applyBorder="0" applyAlignment="0" applyProtection="0"/>
    <xf numFmtId="2" fontId="4" fillId="13" borderId="20" applyFont="0" applyFill="0" applyBorder="0" applyAlignment="0" applyProtection="0"/>
    <xf numFmtId="0" fontId="67" fillId="0" borderId="0"/>
    <xf numFmtId="253" fontId="31" fillId="0" borderId="0" applyFill="0" applyBorder="0" applyProtection="0"/>
    <xf numFmtId="219" fontId="4" fillId="0" borderId="0"/>
    <xf numFmtId="220" fontId="4" fillId="0" borderId="0"/>
    <xf numFmtId="221" fontId="4" fillId="0" borderId="0"/>
    <xf numFmtId="222" fontId="4" fillId="0" borderId="0"/>
    <xf numFmtId="223" fontId="4" fillId="0" borderId="0"/>
    <xf numFmtId="224" fontId="4" fillId="0" borderId="0"/>
    <xf numFmtId="15" fontId="4" fillId="0" borderId="0" applyProtection="0"/>
    <xf numFmtId="254" fontId="31" fillId="0" borderId="6"/>
    <xf numFmtId="255" fontId="42" fillId="0" borderId="0" applyFill="0" applyBorder="0" applyAlignment="0"/>
    <xf numFmtId="0" fontId="4" fillId="0" borderId="0" applyFont="0" applyFill="0" applyBorder="0" applyAlignment="0" applyProtection="0"/>
    <xf numFmtId="216" fontId="4" fillId="0" borderId="0"/>
    <xf numFmtId="0" fontId="53" fillId="26" borderId="0"/>
    <xf numFmtId="40" fontId="70" fillId="0" borderId="0" applyBorder="0">
      <alignment horizontal="right"/>
    </xf>
    <xf numFmtId="165" fontId="16" fillId="7" borderId="0">
      <alignment horizontal="center"/>
      <protection locked="0"/>
    </xf>
    <xf numFmtId="0" fontId="65" fillId="0" borderId="0" applyFill="0" applyBorder="0" applyProtection="0">
      <alignment horizontal="center" vertical="center"/>
    </xf>
    <xf numFmtId="0" fontId="71" fillId="0" borderId="0" applyFill="0" applyBorder="0" applyAlignment="0"/>
    <xf numFmtId="0" fontId="65" fillId="0" borderId="0" applyFill="0" applyBorder="0" applyProtection="0"/>
    <xf numFmtId="0" fontId="72" fillId="0" borderId="0" applyNumberFormat="0">
      <alignment horizontal="left"/>
    </xf>
    <xf numFmtId="0" fontId="13" fillId="0" borderId="0" applyFill="0" applyBorder="0" applyProtection="0">
      <alignment horizontal="left"/>
    </xf>
    <xf numFmtId="0" fontId="73" fillId="0" borderId="0" applyFill="0" applyBorder="0" applyProtection="0">
      <alignment horizontal="left" vertical="top"/>
    </xf>
    <xf numFmtId="17" fontId="65" fillId="12" borderId="0" applyNumberFormat="0" applyFont="0" applyBorder="0" applyAlignment="0"/>
    <xf numFmtId="3" fontId="74" fillId="0" borderId="0" applyFill="0" applyBorder="0" applyAlignment="0" applyProtection="0"/>
    <xf numFmtId="0" fontId="75" fillId="0" borderId="0"/>
    <xf numFmtId="0" fontId="76" fillId="27" borderId="0"/>
    <xf numFmtId="225" fontId="66" fillId="0" borderId="0" applyNumberFormat="0" applyFill="0" applyBorder="0" applyAlignment="0" applyProtection="0"/>
    <xf numFmtId="186" fontId="4" fillId="0" borderId="6" applyNumberFormat="0" applyFont="0" applyFill="0" applyAlignment="0" applyProtection="0"/>
    <xf numFmtId="195" fontId="77" fillId="0" borderId="7" applyFill="0"/>
    <xf numFmtId="195" fontId="77" fillId="0" borderId="6" applyFill="0"/>
    <xf numFmtId="195" fontId="28" fillId="0" borderId="7" applyFill="0"/>
    <xf numFmtId="195" fontId="28" fillId="0" borderId="6" applyFill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37" fontId="4" fillId="0" borderId="0" applyNumberFormat="0" applyFill="0" applyBorder="0" applyAlignment="0" applyProtection="0"/>
    <xf numFmtId="256" fontId="78" fillId="0" borderId="0"/>
    <xf numFmtId="0" fontId="27" fillId="0" borderId="5" applyNumberFormat="0" applyFill="0" applyProtection="0"/>
    <xf numFmtId="251" fontId="5" fillId="9" borderId="2">
      <alignment horizontal="right"/>
    </xf>
    <xf numFmtId="0" fontId="79" fillId="0" borderId="0" applyNumberFormat="0" applyFont="0" applyFill="0"/>
    <xf numFmtId="37" fontId="2" fillId="0" borderId="0" applyNumberFormat="0" applyFont="0" applyBorder="0" applyAlignment="0" applyProtection="0"/>
    <xf numFmtId="37" fontId="18" fillId="7" borderId="0" applyNumberFormat="0" applyBorder="0" applyAlignment="0" applyProtection="0"/>
    <xf numFmtId="37" fontId="18" fillId="0" borderId="0"/>
    <xf numFmtId="37" fontId="18" fillId="13" borderId="0" applyNumberFormat="0" applyBorder="0" applyAlignment="0" applyProtection="0"/>
    <xf numFmtId="3" fontId="14" fillId="0" borderId="13" applyProtection="0"/>
    <xf numFmtId="37" fontId="2" fillId="0" borderId="0" applyNumberFormat="0" applyFont="0" applyFill="0" applyBorder="0" applyProtection="0"/>
    <xf numFmtId="251" fontId="5" fillId="0" borderId="2">
      <alignment horizontal="right"/>
    </xf>
    <xf numFmtId="257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259" fontId="4" fillId="0" borderId="0" applyFont="0" applyFill="0" applyBorder="0" applyAlignment="0" applyProtection="0"/>
    <xf numFmtId="260" fontId="4" fillId="0" borderId="0" applyFont="0" applyFill="0" applyBorder="0" applyAlignment="0" applyProtection="0"/>
    <xf numFmtId="0" fontId="80" fillId="0" borderId="0" applyNumberFormat="0" applyFill="0" applyBorder="0"/>
    <xf numFmtId="37" fontId="81" fillId="0" borderId="0" applyNumberFormat="0" applyFill="0" applyBorder="0" applyAlignment="0" applyProtection="0"/>
    <xf numFmtId="0" fontId="61" fillId="0" borderId="0" applyNumberFormat="0" applyFill="0" applyBorder="0" applyAlignment="0"/>
    <xf numFmtId="0" fontId="6" fillId="0" borderId="0" applyNumberFormat="0" applyFont="0" applyFill="0" applyBorder="0" applyProtection="0">
      <alignment horizontal="center" vertical="center" wrapText="1"/>
    </xf>
    <xf numFmtId="261" fontId="82" fillId="0" borderId="0" applyFont="0" applyFill="0" applyBorder="0" applyAlignment="0" applyProtection="0"/>
    <xf numFmtId="262" fontId="2" fillId="0" borderId="0" applyFont="0" applyFill="0" applyBorder="0" applyAlignment="0" applyProtection="0"/>
    <xf numFmtId="263" fontId="82" fillId="0" borderId="0" applyFont="0" applyFill="0" applyBorder="0" applyAlignment="0" applyProtection="0"/>
    <xf numFmtId="264" fontId="2" fillId="0" borderId="0" applyFont="0" applyFill="0" applyBorder="0" applyAlignment="0" applyProtection="0"/>
    <xf numFmtId="14" fontId="19" fillId="0" borderId="0" applyFont="0" applyFill="0" applyBorder="0" applyProtection="0"/>
    <xf numFmtId="256" fontId="7" fillId="0" borderId="0" applyFont="0" applyFill="0" applyBorder="0" applyProtection="0">
      <alignment horizontal="right"/>
    </xf>
    <xf numFmtId="265" fontId="8" fillId="0" borderId="0" applyFill="0" applyBorder="0">
      <alignment horizontal="right"/>
    </xf>
    <xf numFmtId="266" fontId="19" fillId="0" borderId="0"/>
    <xf numFmtId="195" fontId="19" fillId="0" borderId="0" applyFont="0" applyFill="0" applyBorder="0" applyAlignment="0" applyProtection="0"/>
    <xf numFmtId="267" fontId="19" fillId="0" borderId="0" applyFont="0" applyFill="0" applyBorder="0" applyAlignment="0" applyProtection="0"/>
    <xf numFmtId="0" fontId="100" fillId="0" borderId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5" fontId="16" fillId="18" borderId="68"/>
    <xf numFmtId="218" fontId="16" fillId="7" borderId="68"/>
    <xf numFmtId="219" fontId="5" fillId="7" borderId="69"/>
    <xf numFmtId="220" fontId="5" fillId="7" borderId="69"/>
    <xf numFmtId="221" fontId="5" fillId="7" borderId="69"/>
    <xf numFmtId="222" fontId="5" fillId="7" borderId="69"/>
    <xf numFmtId="223" fontId="5" fillId="7" borderId="69"/>
    <xf numFmtId="224" fontId="5" fillId="7" borderId="69"/>
    <xf numFmtId="15" fontId="5" fillId="7" borderId="69"/>
    <xf numFmtId="49" fontId="5" fillId="7" borderId="69"/>
    <xf numFmtId="167" fontId="59" fillId="0" borderId="0"/>
    <xf numFmtId="164" fontId="65" fillId="0" borderId="0"/>
    <xf numFmtId="165" fontId="16" fillId="7" borderId="0">
      <alignment horizontal="center"/>
      <protection locked="0"/>
    </xf>
  </cellStyleXfs>
  <cellXfs count="811">
    <xf numFmtId="0" fontId="0" fillId="0" borderId="0" xfId="0"/>
    <xf numFmtId="0" fontId="83" fillId="0" borderId="0" xfId="0" applyFont="1"/>
    <xf numFmtId="0" fontId="84" fillId="0" borderId="0" xfId="0" applyFont="1"/>
    <xf numFmtId="0" fontId="83" fillId="0" borderId="0" xfId="0" applyFont="1" applyProtection="1"/>
    <xf numFmtId="0" fontId="84" fillId="0" borderId="0" xfId="0" applyFont="1" applyProtection="1"/>
    <xf numFmtId="0" fontId="85" fillId="0" borderId="0" xfId="0" applyFont="1" applyProtection="1"/>
    <xf numFmtId="0" fontId="86" fillId="0" borderId="0" xfId="0" applyFont="1" applyProtection="1"/>
    <xf numFmtId="0" fontId="86" fillId="0" borderId="0" xfId="0" applyFont="1"/>
    <xf numFmtId="0" fontId="84" fillId="0" borderId="0" xfId="0" applyFont="1" applyBorder="1"/>
    <xf numFmtId="0" fontId="84" fillId="0" borderId="0" xfId="0" applyFont="1" applyBorder="1" applyProtection="1"/>
    <xf numFmtId="0" fontId="83" fillId="0" borderId="0" xfId="0" applyFont="1" applyBorder="1"/>
    <xf numFmtId="268" fontId="84" fillId="34" borderId="0" xfId="1" applyNumberFormat="1" applyFont="1" applyFill="1" applyBorder="1"/>
    <xf numFmtId="0" fontId="84" fillId="0" borderId="0" xfId="0" applyFont="1" applyFill="1" applyProtection="1"/>
    <xf numFmtId="0" fontId="84" fillId="0" borderId="0" xfId="0" applyFont="1" applyFill="1"/>
    <xf numFmtId="0" fontId="84" fillId="0" borderId="0" xfId="0" applyFont="1" applyAlignment="1" applyProtection="1">
      <alignment horizontal="left"/>
    </xf>
    <xf numFmtId="0" fontId="84" fillId="30" borderId="1" xfId="0" applyFont="1" applyFill="1" applyBorder="1"/>
    <xf numFmtId="0" fontId="84" fillId="34" borderId="1" xfId="0" applyFont="1" applyFill="1" applyBorder="1"/>
    <xf numFmtId="0" fontId="84" fillId="31" borderId="1" xfId="0" applyFont="1" applyFill="1" applyBorder="1"/>
    <xf numFmtId="0" fontId="84" fillId="2" borderId="1" xfId="0" applyFont="1" applyFill="1" applyBorder="1"/>
    <xf numFmtId="271" fontId="4" fillId="7" borderId="1" xfId="220" applyNumberFormat="1" applyFont="1" applyFill="1" applyBorder="1" applyAlignment="1" applyProtection="1">
      <alignment horizontal="right"/>
      <protection locked="0"/>
    </xf>
    <xf numFmtId="0" fontId="84" fillId="3" borderId="1" xfId="0" applyFont="1" applyFill="1" applyBorder="1"/>
    <xf numFmtId="0" fontId="83" fillId="0" borderId="22" xfId="0" applyFont="1" applyBorder="1"/>
    <xf numFmtId="0" fontId="84" fillId="0" borderId="6" xfId="0" applyFont="1" applyBorder="1"/>
    <xf numFmtId="0" fontId="84" fillId="0" borderId="24" xfId="0" applyFont="1" applyBorder="1" applyProtection="1"/>
    <xf numFmtId="0" fontId="84" fillId="0" borderId="25" xfId="0" applyFont="1" applyBorder="1"/>
    <xf numFmtId="0" fontId="84" fillId="0" borderId="24" xfId="0" applyFont="1" applyBorder="1"/>
    <xf numFmtId="0" fontId="83" fillId="0" borderId="6" xfId="0" applyFont="1" applyBorder="1"/>
    <xf numFmtId="0" fontId="83" fillId="0" borderId="23" xfId="0" applyFont="1" applyBorder="1"/>
    <xf numFmtId="0" fontId="83" fillId="0" borderId="24" xfId="0" applyFont="1" applyBorder="1"/>
    <xf numFmtId="269" fontId="84" fillId="0" borderId="0" xfId="0" applyNumberFormat="1" applyFont="1" applyBorder="1"/>
    <xf numFmtId="3" fontId="87" fillId="0" borderId="24" xfId="220" applyNumberFormat="1" applyFont="1" applyBorder="1" applyAlignment="1">
      <alignment horizontal="left"/>
    </xf>
    <xf numFmtId="0" fontId="84" fillId="0" borderId="5" xfId="0" applyFont="1" applyBorder="1"/>
    <xf numFmtId="0" fontId="84" fillId="0" borderId="27" xfId="0" applyFont="1" applyBorder="1"/>
    <xf numFmtId="270" fontId="84" fillId="32" borderId="0" xfId="2" applyNumberFormat="1" applyFont="1" applyFill="1" applyBorder="1" applyProtection="1"/>
    <xf numFmtId="0" fontId="84" fillId="0" borderId="0" xfId="0" applyFont="1" applyAlignment="1">
      <alignment horizontal="center"/>
    </xf>
    <xf numFmtId="269" fontId="84" fillId="34" borderId="0" xfId="0" applyNumberFormat="1" applyFont="1" applyFill="1" applyBorder="1"/>
    <xf numFmtId="270" fontId="84" fillId="32" borderId="0" xfId="2" applyNumberFormat="1" applyFont="1" applyFill="1" applyBorder="1"/>
    <xf numFmtId="269" fontId="83" fillId="32" borderId="0" xfId="0" applyNumberFormat="1" applyFont="1" applyFill="1" applyBorder="1"/>
    <xf numFmtId="270" fontId="83" fillId="32" borderId="0" xfId="2" applyNumberFormat="1" applyFont="1" applyFill="1" applyBorder="1"/>
    <xf numFmtId="0" fontId="83" fillId="0" borderId="25" xfId="0" applyFont="1" applyBorder="1"/>
    <xf numFmtId="270" fontId="84" fillId="0" borderId="0" xfId="2" applyNumberFormat="1" applyFont="1" applyBorder="1"/>
    <xf numFmtId="0" fontId="84" fillId="0" borderId="26" xfId="0" applyFont="1" applyBorder="1"/>
    <xf numFmtId="270" fontId="84" fillId="32" borderId="0" xfId="0" applyNumberFormat="1" applyFont="1" applyFill="1" applyBorder="1"/>
    <xf numFmtId="270" fontId="84" fillId="35" borderId="0" xfId="0" applyNumberFormat="1" applyFont="1" applyFill="1" applyBorder="1"/>
    <xf numFmtId="0" fontId="88" fillId="0" borderId="24" xfId="220" applyFont="1" applyBorder="1" applyAlignment="1" applyProtection="1">
      <alignment horizontal="left"/>
    </xf>
    <xf numFmtId="0" fontId="87" fillId="0" borderId="24" xfId="220" applyFont="1" applyBorder="1" applyAlignment="1" applyProtection="1">
      <alignment horizontal="left"/>
    </xf>
    <xf numFmtId="0" fontId="84" fillId="0" borderId="24" xfId="0" applyFont="1" applyBorder="1" applyAlignment="1">
      <alignment horizontal="center"/>
    </xf>
    <xf numFmtId="243" fontId="84" fillId="35" borderId="0" xfId="2" applyNumberFormat="1" applyFont="1" applyFill="1"/>
    <xf numFmtId="268" fontId="84" fillId="32" borderId="0" xfId="1" applyNumberFormat="1" applyFont="1" applyFill="1" applyBorder="1"/>
    <xf numFmtId="0" fontId="84" fillId="0" borderId="0" xfId="0" applyFont="1" applyFill="1" applyBorder="1"/>
    <xf numFmtId="205" fontId="84" fillId="32" borderId="0" xfId="0" applyNumberFormat="1" applyFont="1" applyFill="1" applyBorder="1"/>
    <xf numFmtId="0" fontId="83" fillId="0" borderId="0" xfId="0" applyFont="1" applyFill="1" applyBorder="1"/>
    <xf numFmtId="205" fontId="84" fillId="34" borderId="0" xfId="0" applyNumberFormat="1" applyFont="1" applyFill="1" applyBorder="1"/>
    <xf numFmtId="0" fontId="83" fillId="29" borderId="0" xfId="0" applyFont="1" applyFill="1" applyBorder="1" applyAlignment="1">
      <alignment horizontal="center"/>
    </xf>
    <xf numFmtId="0" fontId="83" fillId="29" borderId="0" xfId="0" applyFont="1" applyFill="1" applyBorder="1"/>
    <xf numFmtId="14" fontId="83" fillId="29" borderId="0" xfId="0" applyNumberFormat="1" applyFont="1" applyFill="1" applyBorder="1"/>
    <xf numFmtId="0" fontId="84" fillId="0" borderId="0" xfId="0" applyFont="1" applyFill="1" applyBorder="1" applyAlignment="1">
      <alignment horizontal="center"/>
    </xf>
    <xf numFmtId="0" fontId="84" fillId="0" borderId="6" xfId="0" applyFont="1" applyFill="1" applyBorder="1"/>
    <xf numFmtId="0" fontId="84" fillId="0" borderId="5" xfId="0" applyFont="1" applyFill="1" applyBorder="1"/>
    <xf numFmtId="14" fontId="83" fillId="0" borderId="0" xfId="0" applyNumberFormat="1" applyFont="1" applyFill="1" applyBorder="1"/>
    <xf numFmtId="0" fontId="83" fillId="0" borderId="6" xfId="0" applyFont="1" applyFill="1" applyBorder="1"/>
    <xf numFmtId="0" fontId="83" fillId="0" borderId="24" xfId="0" applyFont="1" applyFill="1" applyBorder="1"/>
    <xf numFmtId="0" fontId="84" fillId="0" borderId="24" xfId="0" applyFont="1" applyFill="1" applyBorder="1" applyAlignment="1">
      <alignment horizontal="center"/>
    </xf>
    <xf numFmtId="0" fontId="84" fillId="36" borderId="1" xfId="0" applyFont="1" applyFill="1" applyBorder="1"/>
    <xf numFmtId="0" fontId="84" fillId="37" borderId="1" xfId="0" applyFont="1" applyFill="1" applyBorder="1"/>
    <xf numFmtId="0" fontId="84" fillId="38" borderId="1" xfId="0" applyFont="1" applyFill="1" applyBorder="1"/>
    <xf numFmtId="0" fontId="84" fillId="39" borderId="1" xfId="0" applyFont="1" applyFill="1" applyBorder="1"/>
    <xf numFmtId="0" fontId="83" fillId="33" borderId="1" xfId="0" applyFont="1" applyFill="1" applyBorder="1" applyAlignment="1">
      <alignment horizontal="right"/>
    </xf>
    <xf numFmtId="0" fontId="83" fillId="29" borderId="0" xfId="0" applyFont="1" applyFill="1" applyAlignment="1" applyProtection="1">
      <alignment horizontal="right"/>
    </xf>
    <xf numFmtId="0" fontId="83" fillId="0" borderId="0" xfId="0" applyFont="1" applyFill="1" applyProtection="1"/>
    <xf numFmtId="0" fontId="84" fillId="0" borderId="0" xfId="0" applyFont="1" applyAlignment="1" applyProtection="1">
      <alignment horizontal="right"/>
    </xf>
    <xf numFmtId="0" fontId="83" fillId="29" borderId="0" xfId="0" applyFont="1" applyFill="1" applyAlignment="1" applyProtection="1">
      <alignment horizontal="left"/>
    </xf>
    <xf numFmtId="0" fontId="4" fillId="13" borderId="33" xfId="224" applyFill="1" applyBorder="1" applyAlignment="1" applyProtection="1">
      <alignment horizontal="center"/>
    </xf>
    <xf numFmtId="0" fontId="4" fillId="13" borderId="33" xfId="224" applyFill="1" applyBorder="1" applyProtection="1"/>
    <xf numFmtId="0" fontId="4" fillId="13" borderId="33" xfId="224" applyFont="1" applyFill="1" applyBorder="1" applyAlignment="1" applyProtection="1">
      <alignment horizontal="center"/>
    </xf>
    <xf numFmtId="0" fontId="95" fillId="0" borderId="0" xfId="221" applyFont="1"/>
    <xf numFmtId="0" fontId="4" fillId="0" borderId="0" xfId="221"/>
    <xf numFmtId="0" fontId="13" fillId="0" borderId="0" xfId="221" applyFont="1" applyAlignment="1">
      <alignment horizontal="center"/>
    </xf>
    <xf numFmtId="0" fontId="13" fillId="0" borderId="0" xfId="221" applyFont="1"/>
    <xf numFmtId="269" fontId="84" fillId="34" borderId="0" xfId="0" applyNumberFormat="1" applyFont="1" applyFill="1" applyProtection="1"/>
    <xf numFmtId="0" fontId="0" fillId="0" borderId="0" xfId="0" applyAlignment="1">
      <alignment vertical="center"/>
    </xf>
    <xf numFmtId="0" fontId="84" fillId="45" borderId="1" xfId="0" applyFont="1" applyFill="1" applyBorder="1"/>
    <xf numFmtId="0" fontId="83" fillId="0" borderId="0" xfId="0" applyFont="1" applyBorder="1" applyProtection="1"/>
    <xf numFmtId="268" fontId="84" fillId="0" borderId="0" xfId="0" applyNumberFormat="1" applyFont="1" applyProtection="1"/>
    <xf numFmtId="0" fontId="84" fillId="29" borderId="0" xfId="0" applyFont="1" applyFill="1" applyBorder="1" applyProtection="1"/>
    <xf numFmtId="0" fontId="83" fillId="29" borderId="0" xfId="0" applyFont="1" applyFill="1" applyBorder="1" applyAlignment="1" applyProtection="1">
      <alignment horizontal="right"/>
    </xf>
    <xf numFmtId="0" fontId="84" fillId="29" borderId="0" xfId="0" quotePrefix="1" applyFont="1" applyFill="1" applyBorder="1" applyProtection="1"/>
    <xf numFmtId="243" fontId="84" fillId="34" borderId="0" xfId="2" applyNumberFormat="1" applyFont="1" applyFill="1" applyBorder="1" applyAlignment="1" applyProtection="1">
      <alignment horizontal="right"/>
    </xf>
    <xf numFmtId="271" fontId="4" fillId="7" borderId="0" xfId="220" applyNumberFormat="1" applyFont="1" applyFill="1" applyBorder="1" applyAlignment="1" applyProtection="1">
      <alignment horizontal="right"/>
    </xf>
    <xf numFmtId="268" fontId="84" fillId="34" borderId="0" xfId="1" applyNumberFormat="1" applyFont="1" applyFill="1" applyBorder="1" applyProtection="1"/>
    <xf numFmtId="268" fontId="83" fillId="28" borderId="0" xfId="0" applyNumberFormat="1" applyFont="1" applyFill="1" applyBorder="1" applyProtection="1"/>
    <xf numFmtId="0" fontId="83" fillId="34" borderId="0" xfId="0" applyFont="1" applyFill="1" applyProtection="1"/>
    <xf numFmtId="270" fontId="83" fillId="34" borderId="0" xfId="0" applyNumberFormat="1" applyFont="1" applyFill="1" applyProtection="1"/>
    <xf numFmtId="243" fontId="83" fillId="34" borderId="0" xfId="0" applyNumberFormat="1" applyFont="1" applyFill="1" applyProtection="1"/>
    <xf numFmtId="243" fontId="83" fillId="34" borderId="0" xfId="2" applyNumberFormat="1" applyFont="1" applyFill="1" applyProtection="1"/>
    <xf numFmtId="0" fontId="84" fillId="34" borderId="0" xfId="0" applyFont="1" applyFill="1" applyBorder="1" applyProtection="1"/>
    <xf numFmtId="0" fontId="84" fillId="29" borderId="0" xfId="0" applyFont="1" applyFill="1" applyAlignment="1" applyProtection="1">
      <alignment horizontal="left"/>
    </xf>
    <xf numFmtId="270" fontId="84" fillId="34" borderId="0" xfId="2" applyNumberFormat="1" applyFont="1" applyFill="1" applyProtection="1"/>
    <xf numFmtId="269" fontId="84" fillId="29" borderId="0" xfId="0" applyNumberFormat="1" applyFont="1" applyFill="1" applyProtection="1"/>
    <xf numFmtId="269" fontId="84" fillId="28" borderId="0" xfId="0" applyNumberFormat="1" applyFont="1" applyFill="1" applyProtection="1"/>
    <xf numFmtId="0" fontId="83" fillId="0" borderId="0" xfId="0" applyFont="1" applyAlignment="1" applyProtection="1">
      <alignment horizontal="left"/>
    </xf>
    <xf numFmtId="269" fontId="83" fillId="28" borderId="0" xfId="0" applyNumberFormat="1" applyFont="1" applyFill="1" applyProtection="1"/>
    <xf numFmtId="269" fontId="84" fillId="0" borderId="0" xfId="0" applyNumberFormat="1" applyFont="1" applyProtection="1"/>
    <xf numFmtId="0" fontId="4" fillId="0" borderId="0" xfId="224" applyProtection="1"/>
    <xf numFmtId="275" fontId="96" fillId="0" borderId="5" xfId="224" applyNumberFormat="1" applyFont="1" applyFill="1" applyBorder="1" applyAlignment="1" applyProtection="1">
      <alignment horizontal="center"/>
    </xf>
    <xf numFmtId="0" fontId="4" fillId="0" borderId="0" xfId="224" applyFill="1" applyProtection="1"/>
    <xf numFmtId="0" fontId="4" fillId="0" borderId="0" xfId="224" applyFill="1" applyAlignment="1" applyProtection="1"/>
    <xf numFmtId="0" fontId="13" fillId="0" borderId="0" xfId="224" applyFont="1" applyFill="1" applyProtection="1"/>
    <xf numFmtId="0" fontId="4" fillId="0" borderId="0" xfId="224" applyFont="1" applyFill="1" applyAlignment="1" applyProtection="1">
      <alignment horizontal="justify"/>
    </xf>
    <xf numFmtId="0" fontId="4" fillId="0" borderId="0" xfId="224" applyFill="1" applyAlignment="1" applyProtection="1">
      <alignment vertical="center"/>
    </xf>
    <xf numFmtId="272" fontId="4" fillId="0" borderId="0" xfId="224" applyNumberFormat="1" applyFill="1" applyAlignment="1" applyProtection="1">
      <alignment horizontal="center"/>
    </xf>
    <xf numFmtId="276" fontId="4" fillId="0" borderId="0" xfId="224" applyNumberFormat="1" applyFill="1" applyProtection="1"/>
    <xf numFmtId="0" fontId="92" fillId="15" borderId="29" xfId="224" applyFont="1" applyFill="1" applyBorder="1" applyAlignment="1" applyProtection="1">
      <alignment horizontal="center" vertical="center" wrapText="1"/>
    </xf>
    <xf numFmtId="0" fontId="92" fillId="15" borderId="32" xfId="224" applyFont="1" applyFill="1" applyBorder="1" applyAlignment="1" applyProtection="1">
      <alignment horizontal="left" vertical="center" wrapText="1"/>
    </xf>
    <xf numFmtId="0" fontId="93" fillId="15" borderId="30" xfId="224" applyFont="1" applyFill="1" applyBorder="1" applyAlignment="1" applyProtection="1">
      <alignment horizontal="center" vertical="center" wrapText="1"/>
    </xf>
    <xf numFmtId="0" fontId="93" fillId="15" borderId="33" xfId="224" applyFont="1" applyFill="1" applyBorder="1" applyAlignment="1" applyProtection="1">
      <alignment horizontal="center" vertical="center" wrapText="1"/>
    </xf>
    <xf numFmtId="0" fontId="4" fillId="42" borderId="33" xfId="224" applyFill="1" applyBorder="1" applyAlignment="1" applyProtection="1"/>
    <xf numFmtId="205" fontId="4" fillId="0" borderId="33" xfId="224" applyNumberFormat="1" applyFill="1" applyBorder="1" applyProtection="1"/>
    <xf numFmtId="272" fontId="4" fillId="0" borderId="0" xfId="224" applyNumberFormat="1" applyProtection="1"/>
    <xf numFmtId="0" fontId="4" fillId="13" borderId="33" xfId="224" applyNumberFormat="1" applyFill="1" applyBorder="1" applyProtection="1"/>
    <xf numFmtId="272" fontId="4" fillId="0" borderId="33" xfId="224" applyNumberFormat="1" applyFill="1" applyBorder="1" applyProtection="1"/>
    <xf numFmtId="205" fontId="4" fillId="13" borderId="33" xfId="224" applyNumberFormat="1" applyFill="1" applyBorder="1" applyAlignment="1" applyProtection="1">
      <alignment horizontal="right"/>
    </xf>
    <xf numFmtId="0" fontId="4" fillId="13" borderId="33" xfId="224" applyNumberFormat="1" applyFill="1" applyBorder="1" applyAlignment="1" applyProtection="1">
      <alignment horizontal="right"/>
    </xf>
    <xf numFmtId="3" fontId="4" fillId="0" borderId="33" xfId="224" applyNumberFormat="1" applyFill="1" applyBorder="1" applyProtection="1"/>
    <xf numFmtId="205" fontId="4" fillId="13" borderId="33" xfId="224" applyNumberFormat="1" applyFill="1" applyBorder="1" applyAlignment="1" applyProtection="1">
      <alignment horizontal="center"/>
    </xf>
    <xf numFmtId="0" fontId="4" fillId="13" borderId="33" xfId="224" applyNumberFormat="1" applyFill="1" applyBorder="1" applyAlignment="1" applyProtection="1">
      <alignment horizontal="center"/>
    </xf>
    <xf numFmtId="0" fontId="4" fillId="17" borderId="0" xfId="224" applyFill="1" applyProtection="1"/>
    <xf numFmtId="0" fontId="92" fillId="15" borderId="34" xfId="224" applyFont="1" applyFill="1" applyBorder="1" applyAlignment="1" applyProtection="1">
      <alignment horizontal="center" vertical="center" wrapText="1"/>
    </xf>
    <xf numFmtId="0" fontId="92" fillId="15" borderId="35" xfId="224" applyFont="1" applyFill="1" applyBorder="1" applyAlignment="1" applyProtection="1">
      <alignment horizontal="center" vertical="center" wrapText="1"/>
    </xf>
    <xf numFmtId="0" fontId="92" fillId="15" borderId="35" xfId="224" applyFont="1" applyFill="1" applyBorder="1" applyAlignment="1" applyProtection="1">
      <alignment vertical="center" wrapText="1"/>
    </xf>
    <xf numFmtId="1" fontId="4" fillId="0" borderId="33" xfId="224" applyNumberFormat="1" applyFill="1" applyBorder="1" applyProtection="1"/>
    <xf numFmtId="1" fontId="4" fillId="13" borderId="33" xfId="224" applyNumberFormat="1" applyFill="1" applyBorder="1" applyAlignment="1" applyProtection="1">
      <alignment horizontal="right"/>
    </xf>
    <xf numFmtId="205" fontId="4" fillId="17" borderId="33" xfId="224" applyNumberFormat="1" applyFill="1" applyBorder="1" applyProtection="1"/>
    <xf numFmtId="0" fontId="93" fillId="15" borderId="31" xfId="224" applyFont="1" applyFill="1" applyBorder="1" applyAlignment="1" applyProtection="1">
      <alignment horizontal="center" vertical="center" wrapText="1"/>
    </xf>
    <xf numFmtId="205" fontId="4" fillId="17" borderId="33" xfId="224" applyNumberFormat="1" applyFont="1" applyFill="1" applyBorder="1" applyProtection="1"/>
    <xf numFmtId="0" fontId="4" fillId="13" borderId="33" xfId="224" applyFont="1" applyFill="1" applyBorder="1" applyAlignment="1" applyProtection="1">
      <alignment horizontal="left"/>
    </xf>
    <xf numFmtId="0" fontId="4" fillId="13" borderId="33" xfId="224" applyFill="1" applyBorder="1" applyAlignment="1" applyProtection="1">
      <alignment horizontal="left"/>
    </xf>
    <xf numFmtId="0" fontId="97" fillId="0" borderId="0" xfId="0" applyFont="1" applyAlignment="1">
      <alignment vertical="center"/>
    </xf>
    <xf numFmtId="0" fontId="98" fillId="46" borderId="0" xfId="0" applyFont="1" applyFill="1" applyAlignment="1">
      <alignment vertical="center"/>
    </xf>
    <xf numFmtId="0" fontId="4" fillId="0" borderId="0" xfId="224" applyFill="1" applyAlignment="1" applyProtection="1">
      <alignment vertical="center"/>
    </xf>
    <xf numFmtId="272" fontId="4" fillId="0" borderId="27" xfId="224" applyNumberFormat="1" applyFont="1" applyFill="1" applyBorder="1" applyAlignment="1" applyProtection="1">
      <alignment horizontal="center" vertical="center" wrapText="1"/>
    </xf>
    <xf numFmtId="0" fontId="4" fillId="0" borderId="39" xfId="224" applyFont="1" applyFill="1" applyBorder="1" applyAlignment="1" applyProtection="1">
      <alignment vertical="center"/>
    </xf>
    <xf numFmtId="0" fontId="4" fillId="0" borderId="44" xfId="224" applyFont="1" applyFill="1" applyBorder="1" applyAlignment="1" applyProtection="1">
      <alignment vertical="center"/>
    </xf>
    <xf numFmtId="0" fontId="4" fillId="0" borderId="49" xfId="224" applyFont="1" applyFill="1" applyBorder="1" applyAlignment="1" applyProtection="1">
      <alignment horizontal="center" vertical="center" wrapText="1"/>
    </xf>
    <xf numFmtId="0" fontId="4" fillId="0" borderId="45" xfId="224" applyFont="1" applyFill="1" applyBorder="1" applyAlignment="1" applyProtection="1">
      <alignment vertical="center"/>
    </xf>
    <xf numFmtId="0" fontId="4" fillId="0" borderId="43" xfId="224" applyFont="1" applyFill="1" applyBorder="1" applyAlignment="1" applyProtection="1">
      <alignment horizontal="center" vertical="center" wrapText="1"/>
    </xf>
    <xf numFmtId="0" fontId="4" fillId="0" borderId="44" xfId="224" applyFont="1" applyFill="1" applyBorder="1" applyAlignment="1" applyProtection="1">
      <alignment horizontal="center" vertical="center" wrapText="1"/>
    </xf>
    <xf numFmtId="0" fontId="4" fillId="0" borderId="45" xfId="224" applyFont="1" applyFill="1" applyBorder="1" applyAlignment="1" applyProtection="1">
      <alignment horizontal="center" vertical="center" wrapText="1"/>
    </xf>
    <xf numFmtId="272" fontId="4" fillId="0" borderId="39" xfId="224" applyNumberFormat="1" applyFont="1" applyFill="1" applyBorder="1" applyAlignment="1" applyProtection="1">
      <alignment horizontal="center" vertical="center" wrapText="1"/>
    </xf>
    <xf numFmtId="0" fontId="13" fillId="0" borderId="44" xfId="224" applyFont="1" applyFill="1" applyBorder="1" applyAlignment="1" applyProtection="1">
      <alignment horizontal="left" vertical="center"/>
    </xf>
    <xf numFmtId="0" fontId="13" fillId="0" borderId="44" xfId="224" applyFont="1" applyFill="1" applyBorder="1" applyAlignment="1" applyProtection="1">
      <alignment horizontal="center"/>
    </xf>
    <xf numFmtId="0" fontId="13" fillId="0" borderId="49" xfId="224" applyFont="1" applyFill="1" applyBorder="1" applyAlignment="1" applyProtection="1">
      <alignment horizontal="center"/>
    </xf>
    <xf numFmtId="0" fontId="13" fillId="0" borderId="45" xfId="224" applyFont="1" applyFill="1" applyBorder="1" applyAlignment="1" applyProtection="1">
      <alignment horizontal="left" vertical="center"/>
    </xf>
    <xf numFmtId="0" fontId="13" fillId="0" borderId="45" xfId="224" applyFont="1" applyFill="1" applyBorder="1" applyAlignment="1" applyProtection="1">
      <alignment horizontal="center"/>
    </xf>
    <xf numFmtId="0" fontId="13" fillId="0" borderId="43" xfId="224" applyFont="1" applyFill="1" applyBorder="1" applyAlignment="1" applyProtection="1">
      <alignment horizontal="center"/>
    </xf>
    <xf numFmtId="0" fontId="13" fillId="0" borderId="46" xfId="224" applyFont="1" applyFill="1" applyBorder="1" applyAlignment="1" applyProtection="1">
      <alignment horizontal="left" vertical="center"/>
    </xf>
    <xf numFmtId="0" fontId="13" fillId="0" borderId="46" xfId="224" applyFont="1" applyFill="1" applyBorder="1" applyAlignment="1" applyProtection="1">
      <alignment horizontal="center" vertical="center" wrapText="1"/>
    </xf>
    <xf numFmtId="205" fontId="4" fillId="0" borderId="27" xfId="224" applyNumberFormat="1" applyFont="1" applyFill="1" applyBorder="1" applyAlignment="1" applyProtection="1">
      <alignment horizontal="center" vertical="center"/>
    </xf>
    <xf numFmtId="0" fontId="4" fillId="0" borderId="39" xfId="224" applyFont="1" applyFill="1" applyBorder="1" applyAlignment="1" applyProtection="1"/>
    <xf numFmtId="0" fontId="4" fillId="0" borderId="44" xfId="224" applyFont="1" applyFill="1" applyBorder="1" applyAlignment="1" applyProtection="1"/>
    <xf numFmtId="205" fontId="4" fillId="0" borderId="49" xfId="224" applyNumberFormat="1" applyFont="1" applyFill="1" applyBorder="1" applyAlignment="1" applyProtection="1">
      <alignment horizontal="center" vertical="center"/>
    </xf>
    <xf numFmtId="0" fontId="4" fillId="0" borderId="46" xfId="224" applyFont="1" applyFill="1" applyBorder="1" applyAlignment="1" applyProtection="1">
      <alignment vertical="center"/>
    </xf>
    <xf numFmtId="0" fontId="4" fillId="0" borderId="46" xfId="224" applyFont="1" applyFill="1" applyBorder="1" applyAlignment="1" applyProtection="1">
      <alignment horizontal="center" vertical="center" wrapText="1"/>
    </xf>
    <xf numFmtId="0" fontId="4" fillId="0" borderId="2" xfId="224" applyFont="1" applyFill="1" applyBorder="1" applyAlignment="1" applyProtection="1">
      <alignment vertical="center" wrapText="1"/>
    </xf>
    <xf numFmtId="0" fontId="4" fillId="0" borderId="41" xfId="224" applyFont="1" applyFill="1" applyBorder="1" applyAlignment="1" applyProtection="1">
      <alignment horizontal="center" vertical="center" wrapText="1"/>
    </xf>
    <xf numFmtId="0" fontId="13" fillId="0" borderId="45" xfId="224" applyFont="1" applyFill="1" applyBorder="1" applyAlignment="1" applyProtection="1">
      <alignment horizontal="left" vertical="center" wrapText="1"/>
    </xf>
    <xf numFmtId="0" fontId="13" fillId="0" borderId="44" xfId="224" applyFont="1" applyFill="1" applyBorder="1" applyAlignment="1" applyProtection="1">
      <alignment horizontal="center" vertical="center"/>
    </xf>
    <xf numFmtId="0" fontId="13" fillId="0" borderId="45" xfId="224" applyFont="1" applyFill="1" applyBorder="1" applyAlignment="1" applyProtection="1">
      <alignment horizontal="center" vertical="center"/>
    </xf>
    <xf numFmtId="205" fontId="4" fillId="0" borderId="23" xfId="224" applyNumberFormat="1" applyFill="1" applyBorder="1" applyAlignment="1" applyProtection="1">
      <alignment horizontal="center" vertical="center"/>
    </xf>
    <xf numFmtId="205" fontId="4" fillId="0" borderId="27" xfId="224" applyNumberFormat="1" applyFill="1" applyBorder="1" applyAlignment="1" applyProtection="1">
      <alignment horizontal="center" vertical="center"/>
    </xf>
    <xf numFmtId="0" fontId="18" fillId="0" borderId="38" xfId="224" applyFont="1" applyFill="1" applyBorder="1" applyAlignment="1" applyProtection="1">
      <alignment horizontal="left" vertical="center"/>
    </xf>
    <xf numFmtId="0" fontId="18" fillId="0" borderId="39" xfId="224" applyFont="1" applyFill="1" applyBorder="1" applyAlignment="1" applyProtection="1">
      <alignment horizontal="left" vertical="center"/>
    </xf>
    <xf numFmtId="0" fontId="18" fillId="0" borderId="45" xfId="224" applyFont="1" applyFill="1" applyBorder="1" applyAlignment="1" applyProtection="1">
      <alignment horizontal="left" vertical="center"/>
    </xf>
    <xf numFmtId="205" fontId="4" fillId="0" borderId="43" xfId="224" applyNumberFormat="1" applyFill="1" applyBorder="1" applyAlignment="1" applyProtection="1">
      <alignment horizontal="center" vertical="center"/>
    </xf>
    <xf numFmtId="0" fontId="101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17" fontId="102" fillId="46" borderId="0" xfId="0" quotePrefix="1" applyNumberFormat="1" applyFont="1" applyFill="1" applyAlignment="1">
      <alignment vertical="center"/>
    </xf>
    <xf numFmtId="0" fontId="90" fillId="46" borderId="0" xfId="0" applyFont="1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quotePrefix="1" applyFill="1" applyAlignment="1">
      <alignment vertical="center"/>
    </xf>
    <xf numFmtId="17" fontId="102" fillId="47" borderId="2" xfId="0" quotePrefix="1" applyNumberFormat="1" applyFont="1" applyFill="1" applyBorder="1" applyAlignment="1">
      <alignment vertical="center"/>
    </xf>
    <xf numFmtId="0" fontId="102" fillId="47" borderId="0" xfId="0" applyFont="1" applyFill="1" applyAlignment="1">
      <alignment vertical="center"/>
    </xf>
    <xf numFmtId="17" fontId="102" fillId="46" borderId="2" xfId="0" quotePrefix="1" applyNumberFormat="1" applyFont="1" applyFill="1" applyBorder="1" applyAlignment="1">
      <alignment vertical="center"/>
    </xf>
    <xf numFmtId="0" fontId="0" fillId="47" borderId="0" xfId="0" applyFill="1" applyAlignment="1">
      <alignment vertical="center"/>
    </xf>
    <xf numFmtId="0" fontId="105" fillId="17" borderId="0" xfId="0" applyFont="1" applyFill="1" applyBorder="1" applyAlignment="1">
      <alignment horizontal="center" vertical="center" wrapText="1"/>
    </xf>
    <xf numFmtId="0" fontId="105" fillId="17" borderId="6" xfId="0" applyFont="1" applyFill="1" applyBorder="1" applyAlignment="1">
      <alignment horizontal="left" vertical="center" wrapText="1"/>
    </xf>
    <xf numFmtId="0" fontId="105" fillId="17" borderId="6" xfId="0" applyFont="1" applyFill="1" applyBorder="1" applyAlignment="1">
      <alignment horizontal="center" vertical="center"/>
    </xf>
    <xf numFmtId="0" fontId="104" fillId="17" borderId="6" xfId="0" applyFont="1" applyFill="1" applyBorder="1" applyAlignment="1">
      <alignment horizontal="center" vertical="center"/>
    </xf>
    <xf numFmtId="0" fontId="104" fillId="17" borderId="0" xfId="0" applyFont="1" applyFill="1" applyBorder="1" applyAlignment="1">
      <alignment horizontal="center" vertical="center"/>
    </xf>
    <xf numFmtId="285" fontId="106" fillId="17" borderId="6" xfId="0" applyNumberFormat="1" applyFont="1" applyFill="1" applyBorder="1" applyAlignment="1">
      <alignment horizontal="center" vertical="center"/>
    </xf>
    <xf numFmtId="167" fontId="106" fillId="17" borderId="6" xfId="1" applyFont="1" applyFill="1" applyBorder="1" applyAlignment="1">
      <alignment horizontal="center" vertical="center"/>
    </xf>
    <xf numFmtId="0" fontId="106" fillId="0" borderId="6" xfId="0" applyFont="1" applyBorder="1" applyAlignment="1">
      <alignment horizontal="center" vertical="center" wrapText="1"/>
    </xf>
    <xf numFmtId="0" fontId="104" fillId="0" borderId="2" xfId="0" applyFont="1" applyBorder="1" applyAlignment="1">
      <alignment horizontal="left" vertical="center" wrapText="1"/>
    </xf>
    <xf numFmtId="0" fontId="104" fillId="0" borderId="2" xfId="0" applyFont="1" applyBorder="1" applyAlignment="1">
      <alignment horizontal="center" vertical="center"/>
    </xf>
    <xf numFmtId="0" fontId="105" fillId="17" borderId="0" xfId="0" applyFont="1" applyFill="1" applyBorder="1" applyAlignment="1">
      <alignment horizontal="left" vertical="center" wrapText="1"/>
    </xf>
    <xf numFmtId="0" fontId="104" fillId="17" borderId="2" xfId="0" applyFont="1" applyFill="1" applyBorder="1" applyAlignment="1">
      <alignment horizontal="left" vertical="center" wrapText="1"/>
    </xf>
    <xf numFmtId="0" fontId="106" fillId="0" borderId="40" xfId="0" applyFont="1" applyBorder="1" applyAlignment="1">
      <alignment vertical="center" wrapText="1"/>
    </xf>
    <xf numFmtId="0" fontId="106" fillId="0" borderId="41" xfId="0" applyFont="1" applyBorder="1" applyAlignment="1">
      <alignment vertical="center" wrapText="1"/>
    </xf>
    <xf numFmtId="0" fontId="104" fillId="17" borderId="7" xfId="0" applyFont="1" applyFill="1" applyBorder="1" applyAlignment="1">
      <alignment horizontal="center" vertical="center" wrapText="1"/>
    </xf>
    <xf numFmtId="0" fontId="104" fillId="0" borderId="40" xfId="0" applyFont="1" applyBorder="1" applyAlignment="1">
      <alignment horizontal="left" vertical="center" wrapText="1"/>
    </xf>
    <xf numFmtId="0" fontId="104" fillId="0" borderId="2" xfId="0" applyFont="1" applyBorder="1" applyAlignment="1">
      <alignment horizontal="left" vertical="center"/>
    </xf>
    <xf numFmtId="0" fontId="106" fillId="0" borderId="0" xfId="0" applyFont="1" applyBorder="1" applyAlignment="1">
      <alignment vertical="center"/>
    </xf>
    <xf numFmtId="0" fontId="106" fillId="0" borderId="0" xfId="0" applyFont="1" applyBorder="1" applyAlignment="1">
      <alignment horizontal="left" vertical="center" wrapText="1"/>
    </xf>
    <xf numFmtId="0" fontId="104" fillId="0" borderId="2" xfId="0" applyFont="1" applyBorder="1" applyAlignment="1">
      <alignment horizontal="center" vertical="center" wrapText="1"/>
    </xf>
    <xf numFmtId="0" fontId="104" fillId="17" borderId="2" xfId="0" applyFont="1" applyFill="1" applyBorder="1" applyAlignment="1">
      <alignment horizontal="center" vertical="center" wrapText="1"/>
    </xf>
    <xf numFmtId="0" fontId="105" fillId="17" borderId="6" xfId="0" applyFont="1" applyFill="1" applyBorder="1" applyAlignment="1">
      <alignment horizontal="center" vertical="center" wrapText="1"/>
    </xf>
    <xf numFmtId="0" fontId="104" fillId="0" borderId="54" xfId="0" applyFont="1" applyBorder="1" applyAlignment="1">
      <alignment horizontal="left" vertical="center" wrapText="1"/>
    </xf>
    <xf numFmtId="0" fontId="104" fillId="0" borderId="54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left" vertical="center" wrapText="1"/>
    </xf>
    <xf numFmtId="0" fontId="104" fillId="0" borderId="39" xfId="0" applyFont="1" applyBorder="1" applyAlignment="1">
      <alignment horizontal="left" vertical="center"/>
    </xf>
    <xf numFmtId="0" fontId="104" fillId="17" borderId="54" xfId="0" applyFont="1" applyFill="1" applyBorder="1" applyAlignment="1">
      <alignment horizontal="left" vertical="center" wrapText="1"/>
    </xf>
    <xf numFmtId="0" fontId="104" fillId="17" borderId="54" xfId="0" applyFont="1" applyFill="1" applyBorder="1" applyAlignment="1">
      <alignment horizontal="center" vertical="center" wrapText="1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4" fillId="17" borderId="0" xfId="0" applyFont="1" applyFill="1" applyBorder="1" applyAlignment="1">
      <alignment vertical="center"/>
    </xf>
    <xf numFmtId="0" fontId="105" fillId="0" borderId="0" xfId="0" applyFont="1" applyAlignment="1">
      <alignment horizontal="right" vertical="center"/>
    </xf>
    <xf numFmtId="17" fontId="104" fillId="17" borderId="2" xfId="0" applyNumberFormat="1" applyFont="1" applyFill="1" applyBorder="1" applyAlignment="1">
      <alignment horizontal="center" vertical="center"/>
    </xf>
    <xf numFmtId="17" fontId="104" fillId="17" borderId="0" xfId="0" applyNumberFormat="1" applyFont="1" applyFill="1" applyBorder="1" applyAlignment="1">
      <alignment horizontal="center" vertical="center"/>
    </xf>
    <xf numFmtId="0" fontId="104" fillId="0" borderId="0" xfId="0" applyFont="1" applyAlignment="1">
      <alignment horizontal="right" vertical="center"/>
    </xf>
    <xf numFmtId="270" fontId="104" fillId="17" borderId="0" xfId="0" applyNumberFormat="1" applyFont="1" applyFill="1" applyBorder="1" applyAlignment="1">
      <alignment vertical="center"/>
    </xf>
    <xf numFmtId="0" fontId="104" fillId="0" borderId="0" xfId="0" applyFont="1" applyBorder="1" applyAlignment="1">
      <alignment horizontal="center" vertical="center"/>
    </xf>
    <xf numFmtId="10" fontId="104" fillId="0" borderId="0" xfId="0" applyNumberFormat="1" applyFont="1" applyBorder="1" applyAlignment="1">
      <alignment vertical="center"/>
    </xf>
    <xf numFmtId="10" fontId="104" fillId="17" borderId="0" xfId="0" applyNumberFormat="1" applyFont="1" applyFill="1" applyBorder="1" applyAlignment="1">
      <alignment vertical="center"/>
    </xf>
    <xf numFmtId="0" fontId="106" fillId="17" borderId="2" xfId="0" applyFont="1" applyFill="1" applyBorder="1" applyAlignment="1">
      <alignment horizontal="left" vertical="center"/>
    </xf>
    <xf numFmtId="270" fontId="106" fillId="17" borderId="2" xfId="0" applyNumberFormat="1" applyFont="1" applyFill="1" applyBorder="1" applyAlignment="1">
      <alignment horizontal="center" vertical="center" wrapText="1"/>
    </xf>
    <xf numFmtId="0" fontId="106" fillId="17" borderId="39" xfId="0" applyFont="1" applyFill="1" applyBorder="1" applyAlignment="1">
      <alignment horizontal="left" vertical="center"/>
    </xf>
    <xf numFmtId="270" fontId="106" fillId="17" borderId="39" xfId="0" applyNumberFormat="1" applyFont="1" applyFill="1" applyBorder="1" applyAlignment="1">
      <alignment horizontal="center" vertical="center" wrapText="1"/>
    </xf>
    <xf numFmtId="0" fontId="106" fillId="17" borderId="2" xfId="0" applyFont="1" applyFill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0" xfId="0" applyNumberFormat="1" applyFont="1" applyBorder="1" applyAlignment="1">
      <alignment vertical="center"/>
    </xf>
    <xf numFmtId="280" fontId="104" fillId="0" borderId="0" xfId="0" applyNumberFormat="1" applyFont="1" applyAlignment="1">
      <alignment vertical="center"/>
    </xf>
    <xf numFmtId="285" fontId="104" fillId="17" borderId="0" xfId="0" applyNumberFormat="1" applyFont="1" applyFill="1" applyBorder="1" applyAlignment="1">
      <alignment vertical="center"/>
    </xf>
    <xf numFmtId="10" fontId="104" fillId="0" borderId="0" xfId="0" applyNumberFormat="1" applyFont="1" applyAlignment="1">
      <alignment vertical="center"/>
    </xf>
    <xf numFmtId="286" fontId="104" fillId="0" borderId="0" xfId="0" applyNumberFormat="1" applyFont="1" applyAlignment="1">
      <alignment vertical="center"/>
    </xf>
    <xf numFmtId="0" fontId="104" fillId="17" borderId="0" xfId="0" applyFont="1" applyFill="1" applyAlignment="1">
      <alignment vertical="center"/>
    </xf>
    <xf numFmtId="286" fontId="104" fillId="17" borderId="0" xfId="0" applyNumberFormat="1" applyFont="1" applyFill="1" applyAlignment="1">
      <alignment vertical="center"/>
    </xf>
    <xf numFmtId="280" fontId="104" fillId="17" borderId="0" xfId="0" applyNumberFormat="1" applyFont="1" applyFill="1" applyAlignment="1">
      <alignment vertical="center"/>
    </xf>
    <xf numFmtId="176" fontId="104" fillId="0" borderId="0" xfId="0" applyNumberFormat="1" applyFont="1" applyAlignment="1">
      <alignment vertical="center"/>
    </xf>
    <xf numFmtId="0" fontId="104" fillId="0" borderId="0" xfId="0" applyFont="1" applyAlignment="1" applyProtection="1">
      <alignment horizontal="right" vertical="center"/>
    </xf>
    <xf numFmtId="0" fontId="104" fillId="17" borderId="0" xfId="0" applyFont="1" applyFill="1" applyBorder="1" applyAlignment="1" applyProtection="1">
      <alignment horizontal="center" vertical="center"/>
    </xf>
    <xf numFmtId="270" fontId="104" fillId="17" borderId="0" xfId="0" applyNumberFormat="1" applyFont="1" applyFill="1" applyBorder="1" applyAlignment="1" applyProtection="1">
      <alignment vertical="center"/>
    </xf>
    <xf numFmtId="0" fontId="104" fillId="17" borderId="0" xfId="0" applyFont="1" applyFill="1" applyBorder="1" applyAlignment="1" applyProtection="1">
      <alignment vertical="center"/>
    </xf>
    <xf numFmtId="0" fontId="105" fillId="17" borderId="0" xfId="0" applyFont="1" applyFill="1" applyBorder="1" applyAlignment="1" applyProtection="1">
      <alignment horizontal="center" vertical="center" wrapText="1"/>
    </xf>
    <xf numFmtId="0" fontId="104" fillId="0" borderId="0" xfId="0" applyFont="1" applyAlignment="1" applyProtection="1">
      <alignment vertical="center"/>
    </xf>
    <xf numFmtId="0" fontId="105" fillId="17" borderId="6" xfId="0" applyFont="1" applyFill="1" applyBorder="1" applyAlignment="1" applyProtection="1">
      <alignment horizontal="left" vertical="center" wrapText="1"/>
    </xf>
    <xf numFmtId="0" fontId="105" fillId="17" borderId="6" xfId="0" applyFont="1" applyFill="1" applyBorder="1" applyAlignment="1" applyProtection="1">
      <alignment horizontal="center" vertical="center"/>
    </xf>
    <xf numFmtId="0" fontId="104" fillId="17" borderId="6" xfId="0" applyFont="1" applyFill="1" applyBorder="1" applyAlignment="1" applyProtection="1">
      <alignment horizontal="center" vertical="center"/>
    </xf>
    <xf numFmtId="285" fontId="106" fillId="17" borderId="6" xfId="0" applyNumberFormat="1" applyFont="1" applyFill="1" applyBorder="1" applyAlignment="1" applyProtection="1">
      <alignment horizontal="center" vertical="center"/>
    </xf>
    <xf numFmtId="167" fontId="106" fillId="17" borderId="6" xfId="1" applyFont="1" applyFill="1" applyBorder="1" applyAlignment="1" applyProtection="1">
      <alignment horizontal="center" vertical="center"/>
    </xf>
    <xf numFmtId="0" fontId="104" fillId="0" borderId="0" xfId="0" applyFont="1" applyBorder="1" applyAlignment="1" applyProtection="1">
      <alignment horizontal="center" vertical="center"/>
    </xf>
    <xf numFmtId="10" fontId="104" fillId="0" borderId="0" xfId="0" applyNumberFormat="1" applyFont="1" applyBorder="1" applyAlignment="1" applyProtection="1">
      <alignment vertical="center"/>
    </xf>
    <xf numFmtId="0" fontId="106" fillId="17" borderId="2" xfId="0" applyFont="1" applyFill="1" applyBorder="1" applyAlignment="1" applyProtection="1">
      <alignment horizontal="left" vertical="center"/>
    </xf>
    <xf numFmtId="270" fontId="106" fillId="17" borderId="2" xfId="0" applyNumberFormat="1" applyFont="1" applyFill="1" applyBorder="1" applyAlignment="1" applyProtection="1">
      <alignment horizontal="center" vertical="center" wrapText="1"/>
    </xf>
    <xf numFmtId="0" fontId="104" fillId="48" borderId="2" xfId="0" applyFont="1" applyFill="1" applyBorder="1" applyAlignment="1" applyProtection="1">
      <alignment horizontal="center" vertical="center"/>
    </xf>
    <xf numFmtId="10" fontId="106" fillId="17" borderId="2" xfId="2" applyNumberFormat="1" applyFont="1" applyFill="1" applyBorder="1" applyAlignment="1" applyProtection="1">
      <alignment horizontal="right" vertical="center"/>
    </xf>
    <xf numFmtId="0" fontId="106" fillId="17" borderId="39" xfId="0" applyFont="1" applyFill="1" applyBorder="1" applyAlignment="1" applyProtection="1">
      <alignment horizontal="left" vertical="center"/>
    </xf>
    <xf numFmtId="270" fontId="106" fillId="17" borderId="39" xfId="0" applyNumberFormat="1" applyFont="1" applyFill="1" applyBorder="1" applyAlignment="1" applyProtection="1">
      <alignment horizontal="center" vertical="center" wrapText="1"/>
    </xf>
    <xf numFmtId="10" fontId="106" fillId="17" borderId="2" xfId="0" applyNumberFormat="1" applyFont="1" applyFill="1" applyBorder="1" applyAlignment="1" applyProtection="1">
      <alignment horizontal="right" vertical="center"/>
    </xf>
    <xf numFmtId="0" fontId="106" fillId="17" borderId="2" xfId="0" applyFont="1" applyFill="1" applyBorder="1" applyAlignment="1" applyProtection="1">
      <alignment horizontal="center" vertical="center" wrapText="1"/>
    </xf>
    <xf numFmtId="0" fontId="104" fillId="0" borderId="0" xfId="0" applyFont="1" applyBorder="1" applyAlignment="1" applyProtection="1">
      <alignment horizontal="center" vertical="center" wrapText="1"/>
    </xf>
    <xf numFmtId="0" fontId="104" fillId="0" borderId="0" xfId="0" applyNumberFormat="1" applyFont="1" applyBorder="1" applyAlignment="1" applyProtection="1">
      <alignment horizontal="right" vertical="center"/>
    </xf>
    <xf numFmtId="0" fontId="104" fillId="0" borderId="2" xfId="0" applyFont="1" applyBorder="1" applyAlignment="1" applyProtection="1">
      <alignment horizontal="left" vertical="center" wrapText="1"/>
    </xf>
    <xf numFmtId="0" fontId="104" fillId="0" borderId="2" xfId="0" applyFont="1" applyBorder="1" applyAlignment="1" applyProtection="1">
      <alignment horizontal="center" vertical="center" wrapText="1"/>
    </xf>
    <xf numFmtId="176" fontId="106" fillId="0" borderId="2" xfId="0" applyNumberFormat="1" applyFont="1" applyBorder="1" applyAlignment="1" applyProtection="1">
      <alignment horizontal="right" vertical="center"/>
    </xf>
    <xf numFmtId="284" fontId="106" fillId="0" borderId="2" xfId="1" applyNumberFormat="1" applyFont="1" applyBorder="1" applyAlignment="1" applyProtection="1">
      <alignment horizontal="right" vertical="center"/>
    </xf>
    <xf numFmtId="0" fontId="104" fillId="0" borderId="54" xfId="0" applyFont="1" applyBorder="1" applyAlignment="1" applyProtection="1">
      <alignment horizontal="left" vertical="center" wrapText="1"/>
    </xf>
    <xf numFmtId="0" fontId="104" fillId="0" borderId="54" xfId="0" applyFont="1" applyBorder="1" applyAlignment="1" applyProtection="1">
      <alignment horizontal="center" vertical="center" wrapText="1"/>
    </xf>
    <xf numFmtId="0" fontId="104" fillId="48" borderId="54" xfId="0" applyFont="1" applyFill="1" applyBorder="1" applyAlignment="1" applyProtection="1">
      <alignment horizontal="center" vertical="center"/>
    </xf>
    <xf numFmtId="273" fontId="106" fillId="0" borderId="54" xfId="1" applyNumberFormat="1" applyFont="1" applyBorder="1" applyAlignment="1" applyProtection="1">
      <alignment horizontal="right" vertical="center"/>
    </xf>
    <xf numFmtId="284" fontId="106" fillId="0" borderId="54" xfId="1" applyNumberFormat="1" applyFont="1" applyBorder="1" applyAlignment="1" applyProtection="1">
      <alignment horizontal="right" vertical="center"/>
    </xf>
    <xf numFmtId="0" fontId="105" fillId="17" borderId="0" xfId="0" applyFont="1" applyFill="1" applyBorder="1" applyAlignment="1" applyProtection="1">
      <alignment horizontal="left" vertical="center" wrapText="1"/>
    </xf>
    <xf numFmtId="0" fontId="106" fillId="17" borderId="0" xfId="0" applyNumberFormat="1" applyFont="1" applyFill="1" applyBorder="1" applyAlignment="1" applyProtection="1">
      <alignment horizontal="right" vertical="center"/>
    </xf>
    <xf numFmtId="0" fontId="106" fillId="17" borderId="0" xfId="1" applyNumberFormat="1" applyFont="1" applyFill="1" applyBorder="1" applyAlignment="1" applyProtection="1">
      <alignment horizontal="right" vertical="center"/>
    </xf>
    <xf numFmtId="284" fontId="106" fillId="17" borderId="0" xfId="0" applyNumberFormat="1" applyFont="1" applyFill="1" applyBorder="1" applyAlignment="1" applyProtection="1">
      <alignment horizontal="right" vertical="center"/>
    </xf>
    <xf numFmtId="0" fontId="104" fillId="17" borderId="2" xfId="0" applyFont="1" applyFill="1" applyBorder="1" applyAlignment="1" applyProtection="1">
      <alignment horizontal="left" vertical="center" wrapText="1"/>
    </xf>
    <xf numFmtId="0" fontId="104" fillId="17" borderId="2" xfId="0" applyFont="1" applyFill="1" applyBorder="1" applyAlignment="1" applyProtection="1">
      <alignment horizontal="center" vertical="center" wrapText="1"/>
    </xf>
    <xf numFmtId="0" fontId="104" fillId="17" borderId="54" xfId="0" applyFont="1" applyFill="1" applyBorder="1" applyAlignment="1" applyProtection="1">
      <alignment horizontal="left" vertical="center" wrapText="1"/>
    </xf>
    <xf numFmtId="0" fontId="104" fillId="17" borderId="54" xfId="0" applyFont="1" applyFill="1" applyBorder="1" applyAlignment="1" applyProtection="1">
      <alignment horizontal="center" vertical="center" wrapText="1"/>
    </xf>
    <xf numFmtId="0" fontId="105" fillId="17" borderId="6" xfId="0" applyFont="1" applyFill="1" applyBorder="1" applyAlignment="1" applyProtection="1">
      <alignment horizontal="center" vertical="center" wrapText="1"/>
    </xf>
    <xf numFmtId="284" fontId="106" fillId="17" borderId="6" xfId="0" applyNumberFormat="1" applyFont="1" applyFill="1" applyBorder="1" applyAlignment="1" applyProtection="1">
      <alignment horizontal="right" vertical="center"/>
    </xf>
    <xf numFmtId="285" fontId="106" fillId="17" borderId="0" xfId="0" applyNumberFormat="1" applyFont="1" applyFill="1" applyBorder="1" applyAlignment="1" applyProtection="1">
      <alignment horizontal="center" vertical="center"/>
    </xf>
    <xf numFmtId="284" fontId="104" fillId="17" borderId="0" xfId="0" applyNumberFormat="1" applyFont="1" applyFill="1" applyBorder="1" applyAlignment="1" applyProtection="1">
      <alignment horizontal="right" vertical="center"/>
    </xf>
    <xf numFmtId="0" fontId="104" fillId="17" borderId="7" xfId="0" applyFont="1" applyFill="1" applyBorder="1" applyAlignment="1" applyProtection="1">
      <alignment horizontal="center" vertical="center" wrapText="1"/>
    </xf>
    <xf numFmtId="0" fontId="104" fillId="17" borderId="7" xfId="0" applyFont="1" applyFill="1" applyBorder="1" applyAlignment="1" applyProtection="1">
      <alignment horizontal="center" vertical="center"/>
    </xf>
    <xf numFmtId="284" fontId="104" fillId="0" borderId="0" xfId="0" applyNumberFormat="1" applyFont="1" applyAlignment="1" applyProtection="1">
      <alignment horizontal="right" vertical="center"/>
    </xf>
    <xf numFmtId="282" fontId="104" fillId="0" borderId="0" xfId="0" applyNumberFormat="1" applyFont="1" applyAlignment="1" applyProtection="1">
      <alignment horizontal="right" vertical="center"/>
    </xf>
    <xf numFmtId="0" fontId="104" fillId="0" borderId="0" xfId="0" applyNumberFormat="1" applyFont="1" applyAlignment="1" applyProtection="1">
      <alignment horizontal="right" vertical="center"/>
    </xf>
    <xf numFmtId="0" fontId="104" fillId="0" borderId="2" xfId="0" applyFont="1" applyBorder="1" applyAlignment="1" applyProtection="1">
      <alignment horizontal="center" vertical="center"/>
    </xf>
    <xf numFmtId="0" fontId="104" fillId="0" borderId="2" xfId="0" applyFont="1" applyBorder="1" applyAlignment="1" applyProtection="1">
      <alignment horizontal="left" vertical="center"/>
    </xf>
    <xf numFmtId="10" fontId="104" fillId="0" borderId="0" xfId="0" applyNumberFormat="1" applyFont="1" applyAlignment="1" applyProtection="1">
      <alignment vertical="center"/>
    </xf>
    <xf numFmtId="0" fontId="104" fillId="0" borderId="26" xfId="0" applyFont="1" applyBorder="1" applyAlignment="1" applyProtection="1">
      <alignment horizontal="left" vertical="center" wrapText="1"/>
    </xf>
    <xf numFmtId="0" fontId="104" fillId="0" borderId="39" xfId="0" applyFont="1" applyBorder="1" applyAlignment="1" applyProtection="1">
      <alignment horizontal="left" vertical="center"/>
    </xf>
    <xf numFmtId="0" fontId="104" fillId="48" borderId="39" xfId="0" applyFont="1" applyFill="1" applyBorder="1" applyAlignment="1" applyProtection="1">
      <alignment horizontal="center" vertical="center"/>
    </xf>
    <xf numFmtId="284" fontId="106" fillId="0" borderId="39" xfId="1" applyNumberFormat="1" applyFont="1" applyBorder="1" applyAlignment="1" applyProtection="1">
      <alignment horizontal="right" vertical="center"/>
    </xf>
    <xf numFmtId="286" fontId="104" fillId="0" borderId="0" xfId="0" applyNumberFormat="1" applyFont="1" applyAlignment="1" applyProtection="1">
      <alignment vertical="center"/>
    </xf>
    <xf numFmtId="0" fontId="104" fillId="17" borderId="0" xfId="0" applyFont="1" applyFill="1" applyAlignment="1" applyProtection="1">
      <alignment vertical="center"/>
    </xf>
    <xf numFmtId="286" fontId="104" fillId="17" borderId="0" xfId="0" applyNumberFormat="1" applyFont="1" applyFill="1" applyAlignment="1" applyProtection="1">
      <alignment vertical="center"/>
    </xf>
    <xf numFmtId="0" fontId="105" fillId="17" borderId="0" xfId="0" applyNumberFormat="1" applyFont="1" applyFill="1" applyBorder="1" applyAlignment="1" applyProtection="1">
      <alignment horizontal="right" vertical="center" wrapText="1"/>
    </xf>
    <xf numFmtId="281" fontId="106" fillId="17" borderId="40" xfId="2" applyNumberFormat="1" applyFont="1" applyFill="1" applyBorder="1" applyAlignment="1" applyProtection="1">
      <alignment horizontal="right" vertical="center"/>
    </xf>
    <xf numFmtId="281" fontId="106" fillId="17" borderId="2" xfId="2" applyNumberFormat="1" applyFont="1" applyFill="1" applyBorder="1" applyAlignment="1" applyProtection="1">
      <alignment horizontal="right" vertical="center"/>
    </xf>
    <xf numFmtId="0" fontId="106" fillId="0" borderId="0" xfId="0" applyFont="1" applyBorder="1" applyAlignment="1" applyProtection="1">
      <alignment vertical="center"/>
    </xf>
    <xf numFmtId="0" fontId="106" fillId="0" borderId="0" xfId="0" applyFont="1" applyBorder="1" applyAlignment="1" applyProtection="1">
      <alignment horizontal="left" vertical="center" wrapText="1"/>
    </xf>
    <xf numFmtId="270" fontId="106" fillId="17" borderId="0" xfId="0" applyNumberFormat="1" applyFont="1" applyFill="1" applyBorder="1" applyAlignment="1" applyProtection="1">
      <alignment horizontal="center" vertical="center"/>
    </xf>
    <xf numFmtId="0" fontId="106" fillId="17" borderId="0" xfId="0" applyFont="1" applyFill="1" applyBorder="1" applyAlignment="1" applyProtection="1">
      <alignment horizontal="center" vertical="center"/>
    </xf>
    <xf numFmtId="277" fontId="106" fillId="17" borderId="58" xfId="1" applyNumberFormat="1" applyFont="1" applyFill="1" applyBorder="1" applyAlignment="1" applyProtection="1">
      <alignment horizontal="center" vertical="center"/>
    </xf>
    <xf numFmtId="277" fontId="106" fillId="17" borderId="2" xfId="1" applyNumberFormat="1" applyFont="1" applyFill="1" applyBorder="1" applyAlignment="1" applyProtection="1">
      <alignment horizontal="center" vertical="center"/>
    </xf>
    <xf numFmtId="277" fontId="106" fillId="17" borderId="39" xfId="1" applyNumberFormat="1" applyFont="1" applyFill="1" applyBorder="1" applyAlignment="1" applyProtection="1">
      <alignment horizontal="center" vertical="center"/>
    </xf>
    <xf numFmtId="0" fontId="104" fillId="0" borderId="0" xfId="0" applyFont="1" applyAlignment="1" applyProtection="1">
      <alignment horizontal="center" vertical="center"/>
    </xf>
    <xf numFmtId="176" fontId="104" fillId="0" borderId="0" xfId="0" applyNumberFormat="1" applyFont="1" applyAlignment="1" applyProtection="1">
      <alignment vertical="center"/>
    </xf>
    <xf numFmtId="0" fontId="104" fillId="28" borderId="7" xfId="0" applyFont="1" applyFill="1" applyBorder="1" applyAlignment="1">
      <alignment horizontal="left" vertical="center"/>
    </xf>
    <xf numFmtId="0" fontId="105" fillId="28" borderId="39" xfId="0" applyFont="1" applyFill="1" applyBorder="1" applyAlignment="1">
      <alignment horizontal="left" vertical="center" wrapText="1"/>
    </xf>
    <xf numFmtId="0" fontId="105" fillId="28" borderId="39" xfId="0" applyFont="1" applyFill="1" applyBorder="1" applyAlignment="1">
      <alignment horizontal="center" vertical="center" wrapText="1"/>
    </xf>
    <xf numFmtId="0" fontId="105" fillId="28" borderId="2" xfId="0" applyFont="1" applyFill="1" applyBorder="1" applyAlignment="1">
      <alignment horizontal="left" vertical="center" wrapText="1"/>
    </xf>
    <xf numFmtId="0" fontId="105" fillId="28" borderId="2" xfId="0" applyFont="1" applyFill="1" applyBorder="1" applyAlignment="1">
      <alignment horizontal="center" vertical="center" wrapText="1"/>
    </xf>
    <xf numFmtId="0" fontId="105" fillId="28" borderId="38" xfId="0" applyFont="1" applyFill="1" applyBorder="1" applyAlignment="1">
      <alignment horizontal="left" vertical="center" wrapText="1"/>
    </xf>
    <xf numFmtId="0" fontId="105" fillId="28" borderId="38" xfId="0" applyFont="1" applyFill="1" applyBorder="1" applyAlignment="1">
      <alignment horizontal="center" vertical="center" wrapText="1"/>
    </xf>
    <xf numFmtId="0" fontId="105" fillId="28" borderId="47" xfId="0" applyFont="1" applyFill="1" applyBorder="1" applyAlignment="1">
      <alignment horizontal="left" vertical="center" wrapText="1"/>
    </xf>
    <xf numFmtId="0" fontId="105" fillId="28" borderId="48" xfId="0" applyFont="1" applyFill="1" applyBorder="1" applyAlignment="1">
      <alignment horizontal="center" vertical="center" wrapText="1"/>
    </xf>
    <xf numFmtId="0" fontId="110" fillId="43" borderId="2" xfId="0" applyFont="1" applyFill="1" applyBorder="1" applyAlignment="1">
      <alignment horizontal="left" vertical="center"/>
    </xf>
    <xf numFmtId="0" fontId="105" fillId="28" borderId="40" xfId="0" applyFont="1" applyFill="1" applyBorder="1" applyAlignment="1">
      <alignment horizontal="left" vertical="center" wrapText="1"/>
    </xf>
    <xf numFmtId="0" fontId="105" fillId="28" borderId="22" xfId="0" applyFont="1" applyFill="1" applyBorder="1" applyAlignment="1">
      <alignment horizontal="left" vertical="center" wrapText="1"/>
    </xf>
    <xf numFmtId="0" fontId="105" fillId="28" borderId="6" xfId="0" applyFont="1" applyFill="1" applyBorder="1" applyAlignment="1">
      <alignment horizontal="left" vertical="center"/>
    </xf>
    <xf numFmtId="0" fontId="105" fillId="28" borderId="28" xfId="0" applyFont="1" applyFill="1" applyBorder="1" applyAlignment="1">
      <alignment horizontal="left" vertical="center" wrapText="1"/>
    </xf>
    <xf numFmtId="0" fontId="105" fillId="28" borderId="12" xfId="0" applyFont="1" applyFill="1" applyBorder="1" applyAlignment="1">
      <alignment horizontal="left" vertical="center"/>
    </xf>
    <xf numFmtId="0" fontId="105" fillId="28" borderId="40" xfId="0" applyFont="1" applyFill="1" applyBorder="1" applyAlignment="1">
      <alignment vertical="center" wrapText="1"/>
    </xf>
    <xf numFmtId="0" fontId="105" fillId="28" borderId="41" xfId="0" applyFont="1" applyFill="1" applyBorder="1" applyAlignment="1">
      <alignment vertical="center"/>
    </xf>
    <xf numFmtId="176" fontId="105" fillId="28" borderId="2" xfId="0" applyNumberFormat="1" applyFont="1" applyFill="1" applyBorder="1" applyAlignment="1">
      <alignment horizontal="center" vertical="center"/>
    </xf>
    <xf numFmtId="176" fontId="104" fillId="28" borderId="2" xfId="0" applyNumberFormat="1" applyFont="1" applyFill="1" applyBorder="1" applyAlignment="1">
      <alignment horizontal="center" vertical="center"/>
    </xf>
    <xf numFmtId="0" fontId="106" fillId="40" borderId="40" xfId="0" applyFont="1" applyFill="1" applyBorder="1" applyAlignment="1">
      <alignment vertical="center" wrapText="1"/>
    </xf>
    <xf numFmtId="0" fontId="106" fillId="28" borderId="40" xfId="0" applyFont="1" applyFill="1" applyBorder="1" applyAlignment="1">
      <alignment horizontal="left" vertical="center" wrapText="1"/>
    </xf>
    <xf numFmtId="0" fontId="106" fillId="28" borderId="41" xfId="0" applyFont="1" applyFill="1" applyBorder="1" applyAlignment="1">
      <alignment horizontal="left" vertical="center" wrapText="1"/>
    </xf>
    <xf numFmtId="0" fontId="106" fillId="28" borderId="41" xfId="0" applyFont="1" applyFill="1" applyBorder="1" applyAlignment="1">
      <alignment vertical="center" wrapText="1"/>
    </xf>
    <xf numFmtId="0" fontId="107" fillId="28" borderId="40" xfId="0" applyFont="1" applyFill="1" applyBorder="1" applyAlignment="1">
      <alignment horizontal="left" vertical="center" wrapText="1"/>
    </xf>
    <xf numFmtId="0" fontId="107" fillId="28" borderId="2" xfId="0" applyFont="1" applyFill="1" applyBorder="1" applyAlignment="1">
      <alignment horizontal="center" vertical="center"/>
    </xf>
    <xf numFmtId="0" fontId="104" fillId="0" borderId="38" xfId="0" applyFont="1" applyBorder="1" applyAlignment="1">
      <alignment horizontal="center" vertical="center"/>
    </xf>
    <xf numFmtId="0" fontId="104" fillId="0" borderId="58" xfId="0" applyFont="1" applyBorder="1" applyAlignment="1">
      <alignment horizontal="center" vertical="center"/>
    </xf>
    <xf numFmtId="0" fontId="109" fillId="0" borderId="50" xfId="0" applyFont="1" applyBorder="1" applyAlignment="1">
      <alignment horizontal="left" vertical="center" wrapText="1"/>
    </xf>
    <xf numFmtId="0" fontId="109" fillId="0" borderId="40" xfId="0" applyFont="1" applyBorder="1" applyAlignment="1">
      <alignment horizontal="left" vertical="center" wrapText="1"/>
    </xf>
    <xf numFmtId="0" fontId="109" fillId="0" borderId="22" xfId="0" applyFont="1" applyBorder="1" applyAlignment="1">
      <alignment horizontal="left" vertical="center" wrapText="1"/>
    </xf>
    <xf numFmtId="274" fontId="107" fillId="28" borderId="59" xfId="1" applyNumberFormat="1" applyFont="1" applyFill="1" applyBorder="1" applyAlignment="1" applyProtection="1">
      <alignment horizontal="right" vertical="center"/>
    </xf>
    <xf numFmtId="274" fontId="107" fillId="28" borderId="55" xfId="1" applyNumberFormat="1" applyFont="1" applyFill="1" applyBorder="1" applyAlignment="1" applyProtection="1">
      <alignment horizontal="right" vertical="center"/>
    </xf>
    <xf numFmtId="284" fontId="107" fillId="28" borderId="55" xfId="1" applyNumberFormat="1" applyFont="1" applyFill="1" applyBorder="1" applyAlignment="1" applyProtection="1">
      <alignment horizontal="right" vertical="center"/>
    </xf>
    <xf numFmtId="284" fontId="107" fillId="28" borderId="2" xfId="1" applyNumberFormat="1" applyFont="1" applyFill="1" applyBorder="1" applyAlignment="1" applyProtection="1">
      <alignment horizontal="right" vertical="center"/>
    </xf>
    <xf numFmtId="284" fontId="107" fillId="28" borderId="38" xfId="1" applyNumberFormat="1" applyFont="1" applyFill="1" applyBorder="1" applyAlignment="1" applyProtection="1">
      <alignment horizontal="right" vertical="center"/>
    </xf>
    <xf numFmtId="284" fontId="107" fillId="28" borderId="47" xfId="1" applyNumberFormat="1" applyFont="1" applyFill="1" applyBorder="1" applyAlignment="1" applyProtection="1">
      <alignment horizontal="right" vertical="center"/>
    </xf>
    <xf numFmtId="284" fontId="107" fillId="28" borderId="48" xfId="1" applyNumberFormat="1" applyFont="1" applyFill="1" applyBorder="1" applyAlignment="1" applyProtection="1">
      <alignment horizontal="right" vertical="center"/>
    </xf>
    <xf numFmtId="284" fontId="107" fillId="28" borderId="42" xfId="1" applyNumberFormat="1" applyFont="1" applyFill="1" applyBorder="1" applyAlignment="1" applyProtection="1">
      <alignment horizontal="right" vertical="center"/>
    </xf>
    <xf numFmtId="284" fontId="107" fillId="28" borderId="39" xfId="1" applyNumberFormat="1" applyFont="1" applyFill="1" applyBorder="1" applyAlignment="1" applyProtection="1">
      <alignment horizontal="right" vertical="center"/>
    </xf>
    <xf numFmtId="0" fontId="104" fillId="49" borderId="2" xfId="0" applyNumberFormat="1" applyFont="1" applyFill="1" applyBorder="1" applyAlignment="1" applyProtection="1">
      <alignment horizontal="right" vertical="center"/>
    </xf>
    <xf numFmtId="281" fontId="107" fillId="28" borderId="2" xfId="2" applyNumberFormat="1" applyFont="1" applyFill="1" applyBorder="1" applyAlignment="1" applyProtection="1">
      <alignment horizontal="right" vertical="center"/>
    </xf>
    <xf numFmtId="270" fontId="105" fillId="28" borderId="2" xfId="2" applyNumberFormat="1" applyFont="1" applyFill="1" applyBorder="1" applyAlignment="1" applyProtection="1">
      <alignment horizontal="right" vertical="center"/>
    </xf>
    <xf numFmtId="0" fontId="104" fillId="49" borderId="39" xfId="0" applyFont="1" applyFill="1" applyBorder="1" applyAlignment="1" applyProtection="1">
      <alignment horizontal="center" vertical="center"/>
    </xf>
    <xf numFmtId="0" fontId="105" fillId="28" borderId="2" xfId="0" applyFont="1" applyFill="1" applyBorder="1" applyAlignment="1" applyProtection="1">
      <alignment horizontal="left" vertical="center" wrapText="1"/>
    </xf>
    <xf numFmtId="0" fontId="105" fillId="28" borderId="2" xfId="0" applyFont="1" applyFill="1" applyBorder="1" applyAlignment="1" applyProtection="1">
      <alignment horizontal="center" vertical="center" wrapText="1"/>
    </xf>
    <xf numFmtId="0" fontId="104" fillId="49" borderId="2" xfId="0" applyFont="1" applyFill="1" applyBorder="1" applyAlignment="1" applyProtection="1">
      <alignment horizontal="center" vertical="center"/>
    </xf>
    <xf numFmtId="0" fontId="105" fillId="28" borderId="47" xfId="0" applyFont="1" applyFill="1" applyBorder="1" applyAlignment="1" applyProtection="1">
      <alignment horizontal="left" vertical="center" wrapText="1"/>
    </xf>
    <xf numFmtId="0" fontId="105" fillId="28" borderId="48" xfId="0" applyFont="1" applyFill="1" applyBorder="1" applyAlignment="1" applyProtection="1">
      <alignment horizontal="center" vertical="center" wrapText="1"/>
    </xf>
    <xf numFmtId="0" fontId="105" fillId="28" borderId="40" xfId="0" applyFont="1" applyFill="1" applyBorder="1" applyAlignment="1" applyProtection="1">
      <alignment horizontal="left" vertical="center" wrapText="1"/>
    </xf>
    <xf numFmtId="0" fontId="104" fillId="49" borderId="2" xfId="0" applyNumberFormat="1" applyFont="1" applyFill="1" applyBorder="1" applyAlignment="1" applyProtection="1">
      <alignment horizontal="center" vertical="center"/>
    </xf>
    <xf numFmtId="0" fontId="105" fillId="28" borderId="22" xfId="0" applyFont="1" applyFill="1" applyBorder="1" applyAlignment="1" applyProtection="1">
      <alignment horizontal="left" vertical="center" wrapText="1"/>
    </xf>
    <xf numFmtId="0" fontId="104" fillId="49" borderId="38" xfId="0" applyNumberFormat="1" applyFont="1" applyFill="1" applyBorder="1" applyAlignment="1" applyProtection="1">
      <alignment horizontal="center" vertical="center"/>
    </xf>
    <xf numFmtId="0" fontId="105" fillId="28" borderId="28" xfId="0" applyFont="1" applyFill="1" applyBorder="1" applyAlignment="1" applyProtection="1">
      <alignment horizontal="left" vertical="center" wrapText="1"/>
    </xf>
    <xf numFmtId="0" fontId="104" fillId="49" borderId="42" xfId="0" applyNumberFormat="1" applyFont="1" applyFill="1" applyBorder="1" applyAlignment="1" applyProtection="1">
      <alignment horizontal="center" vertical="center"/>
    </xf>
    <xf numFmtId="0" fontId="105" fillId="28" borderId="40" xfId="0" applyFont="1" applyFill="1" applyBorder="1" applyAlignment="1" applyProtection="1">
      <alignment vertical="center" wrapText="1"/>
    </xf>
    <xf numFmtId="0" fontId="105" fillId="28" borderId="41" xfId="0" applyFont="1" applyFill="1" applyBorder="1" applyAlignment="1" applyProtection="1">
      <alignment vertical="center"/>
    </xf>
    <xf numFmtId="176" fontId="105" fillId="28" borderId="2" xfId="0" applyNumberFormat="1" applyFont="1" applyFill="1" applyBorder="1" applyAlignment="1" applyProtection="1">
      <alignment horizontal="center" vertical="center"/>
    </xf>
    <xf numFmtId="0" fontId="104" fillId="49" borderId="41" xfId="0" applyNumberFormat="1" applyFont="1" applyFill="1" applyBorder="1" applyAlignment="1" applyProtection="1">
      <alignment horizontal="center" vertical="center"/>
    </xf>
    <xf numFmtId="176" fontId="104" fillId="28" borderId="2" xfId="0" applyNumberFormat="1" applyFont="1" applyFill="1" applyBorder="1" applyAlignment="1" applyProtection="1">
      <alignment horizontal="center" vertical="center"/>
    </xf>
    <xf numFmtId="0" fontId="106" fillId="28" borderId="40" xfId="0" applyFont="1" applyFill="1" applyBorder="1" applyAlignment="1" applyProtection="1">
      <alignment horizontal="left" vertical="center" wrapText="1"/>
    </xf>
    <xf numFmtId="0" fontId="106" fillId="28" borderId="41" xfId="0" applyFont="1" applyFill="1" applyBorder="1" applyAlignment="1" applyProtection="1">
      <alignment horizontal="left" vertical="center" wrapText="1"/>
    </xf>
    <xf numFmtId="0" fontId="107" fillId="28" borderId="40" xfId="0" applyFont="1" applyFill="1" applyBorder="1" applyAlignment="1" applyProtection="1">
      <alignment horizontal="left" vertical="center" wrapText="1"/>
    </xf>
    <xf numFmtId="0" fontId="107" fillId="28" borderId="2" xfId="0" applyFont="1" applyFill="1" applyBorder="1" applyAlignment="1" applyProtection="1">
      <alignment horizontal="center" vertical="center"/>
    </xf>
    <xf numFmtId="0" fontId="107" fillId="28" borderId="2" xfId="0" applyFont="1" applyFill="1" applyBorder="1" applyAlignment="1" applyProtection="1">
      <alignment horizontal="left" vertical="center" wrapText="1"/>
    </xf>
    <xf numFmtId="0" fontId="109" fillId="0" borderId="58" xfId="0" applyFont="1" applyBorder="1" applyAlignment="1" applyProtection="1">
      <alignment horizontal="left" vertical="center" wrapText="1"/>
    </xf>
    <xf numFmtId="0" fontId="109" fillId="0" borderId="2" xfId="0" applyFont="1" applyBorder="1" applyAlignment="1" applyProtection="1">
      <alignment horizontal="left" vertical="center" wrapText="1"/>
    </xf>
    <xf numFmtId="0" fontId="104" fillId="0" borderId="38" xfId="0" applyFont="1" applyBorder="1" applyAlignment="1" applyProtection="1">
      <alignment horizontal="center" vertical="center"/>
    </xf>
    <xf numFmtId="0" fontId="104" fillId="0" borderId="58" xfId="0" applyFont="1" applyBorder="1" applyAlignment="1" applyProtection="1">
      <alignment horizontal="center" vertical="center"/>
    </xf>
    <xf numFmtId="0" fontId="109" fillId="0" borderId="38" xfId="0" applyFont="1" applyBorder="1" applyAlignment="1" applyProtection="1">
      <alignment horizontal="left" vertical="center" wrapText="1"/>
    </xf>
    <xf numFmtId="277" fontId="106" fillId="17" borderId="38" xfId="1" applyNumberFormat="1" applyFont="1" applyFill="1" applyBorder="1" applyAlignment="1" applyProtection="1">
      <alignment horizontal="center" vertical="center"/>
    </xf>
    <xf numFmtId="0" fontId="107" fillId="28" borderId="41" xfId="0" applyFont="1" applyFill="1" applyBorder="1" applyAlignment="1" applyProtection="1">
      <alignment horizontal="left" vertical="center" wrapText="1"/>
    </xf>
    <xf numFmtId="0" fontId="104" fillId="17" borderId="11" xfId="0" applyFont="1" applyFill="1" applyBorder="1" applyAlignment="1" applyProtection="1">
      <alignment horizontal="center" vertical="center"/>
    </xf>
    <xf numFmtId="0" fontId="104" fillId="17" borderId="61" xfId="0" applyFont="1" applyFill="1" applyBorder="1" applyAlignment="1" applyProtection="1">
      <alignment horizontal="center" vertical="center"/>
    </xf>
    <xf numFmtId="0" fontId="104" fillId="17" borderId="57" xfId="0" applyFont="1" applyFill="1" applyBorder="1" applyAlignment="1" applyProtection="1">
      <alignment horizontal="center" vertical="center"/>
    </xf>
    <xf numFmtId="0" fontId="104" fillId="0" borderId="57" xfId="0" applyFont="1" applyBorder="1" applyAlignment="1" applyProtection="1">
      <alignment horizontal="center" vertical="center"/>
    </xf>
    <xf numFmtId="0" fontId="104" fillId="0" borderId="11" xfId="0" applyFont="1" applyBorder="1" applyAlignment="1" applyProtection="1">
      <alignment horizontal="center" vertical="center"/>
    </xf>
    <xf numFmtId="0" fontId="104" fillId="0" borderId="61" xfId="0" applyFont="1" applyBorder="1" applyAlignment="1" applyProtection="1">
      <alignment horizontal="center" vertical="center"/>
    </xf>
    <xf numFmtId="0" fontId="110" fillId="43" borderId="0" xfId="0" applyFont="1" applyFill="1" applyBorder="1" applyAlignment="1">
      <alignment horizontal="left" vertical="center"/>
    </xf>
    <xf numFmtId="0" fontId="104" fillId="0" borderId="0" xfId="0" applyFont="1" applyBorder="1" applyAlignment="1">
      <alignment vertical="center"/>
    </xf>
    <xf numFmtId="277" fontId="106" fillId="0" borderId="2" xfId="0" applyNumberFormat="1" applyFont="1" applyBorder="1" applyAlignment="1" applyProtection="1">
      <alignment horizontal="right" vertical="center"/>
    </xf>
    <xf numFmtId="277" fontId="106" fillId="0" borderId="2" xfId="1" applyNumberFormat="1" applyFont="1" applyBorder="1" applyAlignment="1" applyProtection="1">
      <alignment horizontal="right" vertical="center"/>
    </xf>
    <xf numFmtId="277" fontId="106" fillId="0" borderId="54" xfId="1" applyNumberFormat="1" applyFont="1" applyBorder="1" applyAlignment="1" applyProtection="1">
      <alignment horizontal="right" vertical="center"/>
    </xf>
    <xf numFmtId="277" fontId="107" fillId="28" borderId="59" xfId="1" applyNumberFormat="1" applyFont="1" applyFill="1" applyBorder="1" applyAlignment="1" applyProtection="1">
      <alignment horizontal="right" vertical="center"/>
    </xf>
    <xf numFmtId="277" fontId="107" fillId="28" borderId="55" xfId="1" applyNumberFormat="1" applyFont="1" applyFill="1" applyBorder="1" applyAlignment="1" applyProtection="1">
      <alignment horizontal="right" vertical="center"/>
    </xf>
    <xf numFmtId="277" fontId="106" fillId="17" borderId="0" xfId="0" applyNumberFormat="1" applyFont="1" applyFill="1" applyBorder="1" applyAlignment="1" applyProtection="1">
      <alignment horizontal="right" vertical="center"/>
    </xf>
    <xf numFmtId="277" fontId="106" fillId="17" borderId="0" xfId="1" applyNumberFormat="1" applyFont="1" applyFill="1" applyBorder="1" applyAlignment="1" applyProtection="1">
      <alignment horizontal="right" vertical="center"/>
    </xf>
    <xf numFmtId="277" fontId="106" fillId="17" borderId="6" xfId="0" applyNumberFormat="1" applyFont="1" applyFill="1" applyBorder="1" applyAlignment="1" applyProtection="1">
      <alignment horizontal="right" vertical="center"/>
    </xf>
    <xf numFmtId="277" fontId="104" fillId="17" borderId="0" xfId="0" applyNumberFormat="1" applyFont="1" applyFill="1" applyBorder="1" applyAlignment="1" applyProtection="1">
      <alignment horizontal="right" vertical="center"/>
    </xf>
    <xf numFmtId="277" fontId="107" fillId="28" borderId="2" xfId="1" applyNumberFormat="1" applyFont="1" applyFill="1" applyBorder="1" applyAlignment="1" applyProtection="1">
      <alignment horizontal="right" vertical="center"/>
    </xf>
    <xf numFmtId="277" fontId="104" fillId="0" borderId="0" xfId="0" applyNumberFormat="1" applyFont="1" applyAlignment="1" applyProtection="1">
      <alignment horizontal="right" vertical="center"/>
    </xf>
    <xf numFmtId="277" fontId="107" fillId="28" borderId="38" xfId="1" applyNumberFormat="1" applyFont="1" applyFill="1" applyBorder="1" applyAlignment="1" applyProtection="1">
      <alignment horizontal="right" vertical="center"/>
    </xf>
    <xf numFmtId="277" fontId="107" fillId="28" borderId="47" xfId="1" applyNumberFormat="1" applyFont="1" applyFill="1" applyBorder="1" applyAlignment="1" applyProtection="1">
      <alignment horizontal="right" vertical="center"/>
    </xf>
    <xf numFmtId="277" fontId="107" fillId="28" borderId="48" xfId="1" applyNumberFormat="1" applyFont="1" applyFill="1" applyBorder="1" applyAlignment="1" applyProtection="1">
      <alignment horizontal="right" vertical="center"/>
    </xf>
    <xf numFmtId="277" fontId="107" fillId="28" borderId="39" xfId="1" applyNumberFormat="1" applyFont="1" applyFill="1" applyBorder="1" applyAlignment="1" applyProtection="1">
      <alignment horizontal="right" vertical="center"/>
    </xf>
    <xf numFmtId="278" fontId="105" fillId="28" borderId="2" xfId="2" applyNumberFormat="1" applyFont="1" applyFill="1" applyBorder="1" applyAlignment="1" applyProtection="1">
      <alignment horizontal="right" vertical="center"/>
    </xf>
    <xf numFmtId="287" fontId="106" fillId="17" borderId="2" xfId="2" applyNumberFormat="1" applyFont="1" applyFill="1" applyBorder="1" applyAlignment="1" applyProtection="1">
      <alignment horizontal="right" vertical="center"/>
    </xf>
    <xf numFmtId="287" fontId="106" fillId="17" borderId="2" xfId="0" applyNumberFormat="1" applyFont="1" applyFill="1" applyBorder="1" applyAlignment="1" applyProtection="1">
      <alignment horizontal="right" vertical="center"/>
    </xf>
    <xf numFmtId="0" fontId="106" fillId="0" borderId="0" xfId="0" applyFont="1" applyAlignment="1">
      <alignment horizontal="left" vertical="center"/>
    </xf>
    <xf numFmtId="0" fontId="106" fillId="0" borderId="0" xfId="0" applyFont="1" applyAlignment="1">
      <alignment vertical="center"/>
    </xf>
    <xf numFmtId="0" fontId="106" fillId="17" borderId="0" xfId="0" applyFont="1" applyFill="1" applyBorder="1" applyAlignment="1">
      <alignment horizontal="left" vertical="center"/>
    </xf>
    <xf numFmtId="0" fontId="106" fillId="17" borderId="0" xfId="0" applyFont="1" applyFill="1" applyBorder="1" applyAlignment="1">
      <alignment vertical="center"/>
    </xf>
    <xf numFmtId="0" fontId="106" fillId="0" borderId="5" xfId="0" applyFont="1" applyBorder="1" applyAlignment="1">
      <alignment vertical="center" wrapText="1"/>
    </xf>
    <xf numFmtId="0" fontId="106" fillId="0" borderId="23" xfId="0" applyFont="1" applyBorder="1" applyAlignment="1">
      <alignment vertical="center"/>
    </xf>
    <xf numFmtId="0" fontId="106" fillId="0" borderId="27" xfId="0" applyFont="1" applyBorder="1" applyAlignment="1">
      <alignment vertical="center"/>
    </xf>
    <xf numFmtId="0" fontId="106" fillId="0" borderId="7" xfId="0" applyFont="1" applyBorder="1" applyAlignment="1">
      <alignment vertical="center" wrapText="1"/>
    </xf>
    <xf numFmtId="0" fontId="106" fillId="28" borderId="41" xfId="0" applyFont="1" applyFill="1" applyBorder="1" applyAlignment="1">
      <alignment vertical="center"/>
    </xf>
    <xf numFmtId="0" fontId="106" fillId="0" borderId="56" xfId="0" applyNumberFormat="1" applyFont="1" applyBorder="1" applyAlignment="1">
      <alignment vertical="center" wrapText="1"/>
    </xf>
    <xf numFmtId="0" fontId="106" fillId="0" borderId="41" xfId="0" applyNumberFormat="1" applyFont="1" applyBorder="1" applyAlignment="1">
      <alignment vertical="center" wrapText="1"/>
    </xf>
    <xf numFmtId="0" fontId="106" fillId="17" borderId="0" xfId="0" applyFont="1" applyFill="1" applyAlignment="1">
      <alignment vertical="center"/>
    </xf>
    <xf numFmtId="0" fontId="112" fillId="0" borderId="7" xfId="0" applyFont="1" applyBorder="1" applyAlignment="1">
      <alignment vertical="center" wrapText="1"/>
    </xf>
    <xf numFmtId="0" fontId="106" fillId="28" borderId="26" xfId="0" applyFont="1" applyFill="1" applyBorder="1" applyAlignment="1">
      <alignment vertical="center"/>
    </xf>
    <xf numFmtId="0" fontId="106" fillId="28" borderId="27" xfId="0" applyFont="1" applyFill="1" applyBorder="1" applyAlignment="1">
      <alignment vertical="center"/>
    </xf>
    <xf numFmtId="0" fontId="106" fillId="0" borderId="51" xfId="0" applyFont="1" applyBorder="1" applyAlignment="1">
      <alignment vertical="center"/>
    </xf>
    <xf numFmtId="0" fontId="106" fillId="0" borderId="53" xfId="0" applyFont="1" applyBorder="1" applyAlignment="1">
      <alignment vertical="center"/>
    </xf>
    <xf numFmtId="284" fontId="106" fillId="28" borderId="26" xfId="0" applyNumberFormat="1" applyFont="1" applyFill="1" applyBorder="1" applyAlignment="1">
      <alignment vertical="center"/>
    </xf>
    <xf numFmtId="0" fontId="104" fillId="0" borderId="40" xfId="0" applyFont="1" applyBorder="1" applyAlignment="1" applyProtection="1">
      <alignment vertical="center"/>
    </xf>
    <xf numFmtId="0" fontId="104" fillId="0" borderId="7" xfId="0" applyFont="1" applyBorder="1" applyAlignment="1" applyProtection="1">
      <alignment vertical="center"/>
    </xf>
    <xf numFmtId="0" fontId="104" fillId="0" borderId="41" xfId="0" applyFont="1" applyBorder="1" applyAlignment="1" applyProtection="1">
      <alignment vertical="center"/>
    </xf>
    <xf numFmtId="0" fontId="104" fillId="28" borderId="41" xfId="0" applyFont="1" applyFill="1" applyBorder="1" applyAlignment="1" applyProtection="1">
      <alignment horizontal="left" vertical="center"/>
    </xf>
    <xf numFmtId="0" fontId="105" fillId="28" borderId="23" xfId="0" applyFont="1" applyFill="1" applyBorder="1" applyAlignment="1" applyProtection="1">
      <alignment horizontal="left" vertical="center"/>
    </xf>
    <xf numFmtId="0" fontId="105" fillId="28" borderId="66" xfId="0" applyFont="1" applyFill="1" applyBorder="1" applyAlignment="1" applyProtection="1">
      <alignment horizontal="left" vertical="center"/>
    </xf>
    <xf numFmtId="0" fontId="105" fillId="28" borderId="38" xfId="0" applyFont="1" applyFill="1" applyBorder="1" applyAlignment="1" applyProtection="1">
      <alignment horizontal="center" vertical="center" wrapText="1"/>
    </xf>
    <xf numFmtId="0" fontId="105" fillId="28" borderId="39" xfId="0" applyFont="1" applyFill="1" applyBorder="1" applyAlignment="1" applyProtection="1">
      <alignment horizontal="center" vertical="center" wrapText="1"/>
    </xf>
    <xf numFmtId="0" fontId="104" fillId="0" borderId="40" xfId="0" applyFont="1" applyBorder="1" applyAlignment="1" applyProtection="1">
      <alignment horizontal="left" vertical="center" wrapText="1"/>
    </xf>
    <xf numFmtId="0" fontId="105" fillId="28" borderId="38" xfId="0" applyFont="1" applyFill="1" applyBorder="1" applyAlignment="1" applyProtection="1">
      <alignment horizontal="left" vertical="center" wrapText="1"/>
    </xf>
    <xf numFmtId="0" fontId="105" fillId="28" borderId="39" xfId="0" applyFont="1" applyFill="1" applyBorder="1" applyAlignment="1" applyProtection="1">
      <alignment horizontal="left" vertical="center" wrapText="1"/>
    </xf>
    <xf numFmtId="0" fontId="111" fillId="0" borderId="40" xfId="0" applyFont="1" applyBorder="1" applyAlignment="1" applyProtection="1">
      <alignment vertical="center"/>
    </xf>
    <xf numFmtId="0" fontId="105" fillId="0" borderId="0" xfId="0" applyFont="1" applyAlignment="1">
      <alignment vertical="center"/>
    </xf>
    <xf numFmtId="0" fontId="104" fillId="0" borderId="6" xfId="0" applyFont="1" applyBorder="1" applyAlignment="1">
      <alignment horizontal="center" vertical="center"/>
    </xf>
    <xf numFmtId="277" fontId="106" fillId="17" borderId="11" xfId="1" applyNumberFormat="1" applyFont="1" applyFill="1" applyBorder="1" applyAlignment="1" applyProtection="1">
      <alignment horizontal="center" vertical="center"/>
    </xf>
    <xf numFmtId="10" fontId="106" fillId="17" borderId="39" xfId="1" applyNumberFormat="1" applyFont="1" applyFill="1" applyBorder="1" applyAlignment="1" applyProtection="1">
      <alignment horizontal="center" vertical="center"/>
    </xf>
    <xf numFmtId="277" fontId="107" fillId="44" borderId="54" xfId="1" applyNumberFormat="1" applyFont="1" applyFill="1" applyBorder="1" applyAlignment="1" applyProtection="1">
      <alignment horizontal="center" vertical="center"/>
    </xf>
    <xf numFmtId="0" fontId="105" fillId="0" borderId="0" xfId="0" applyFont="1" applyAlignment="1" applyProtection="1">
      <alignment vertical="center"/>
    </xf>
    <xf numFmtId="277" fontId="106" fillId="17" borderId="67" xfId="1" applyNumberFormat="1" applyFont="1" applyFill="1" applyBorder="1" applyAlignment="1" applyProtection="1">
      <alignment horizontal="center" vertical="center"/>
    </xf>
    <xf numFmtId="277" fontId="107" fillId="44" borderId="2" xfId="1" applyNumberFormat="1" applyFont="1" applyFill="1" applyBorder="1" applyAlignment="1" applyProtection="1">
      <alignment horizontal="center" vertical="center"/>
    </xf>
    <xf numFmtId="277" fontId="107" fillId="44" borderId="39" xfId="1" applyNumberFormat="1" applyFont="1" applyFill="1" applyBorder="1" applyAlignment="1" applyProtection="1">
      <alignment horizontal="center" vertical="center"/>
    </xf>
    <xf numFmtId="279" fontId="104" fillId="0" borderId="0" xfId="0" applyNumberFormat="1" applyFont="1" applyAlignment="1" applyProtection="1">
      <alignment vertical="center"/>
    </xf>
    <xf numFmtId="0" fontId="104" fillId="48" borderId="2" xfId="0" applyFont="1" applyFill="1" applyBorder="1" applyAlignment="1">
      <alignment vertical="center"/>
    </xf>
    <xf numFmtId="270" fontId="106" fillId="17" borderId="0" xfId="0" applyNumberFormat="1" applyFont="1" applyFill="1" applyBorder="1" applyAlignment="1">
      <alignment vertical="center"/>
    </xf>
    <xf numFmtId="0" fontId="112" fillId="0" borderId="40" xfId="0" applyFont="1" applyBorder="1" applyAlignment="1">
      <alignment vertical="center"/>
    </xf>
    <xf numFmtId="10" fontId="106" fillId="17" borderId="2" xfId="0" applyNumberFormat="1" applyFont="1" applyFill="1" applyBorder="1" applyAlignment="1">
      <alignment vertical="center"/>
    </xf>
    <xf numFmtId="0" fontId="106" fillId="0" borderId="41" xfId="0" applyFont="1" applyBorder="1" applyAlignment="1">
      <alignment vertical="center"/>
    </xf>
    <xf numFmtId="10" fontId="106" fillId="17" borderId="0" xfId="0" applyNumberFormat="1" applyFont="1" applyFill="1" applyBorder="1" applyAlignment="1">
      <alignment vertical="center"/>
    </xf>
    <xf numFmtId="176" fontId="106" fillId="0" borderId="2" xfId="0" applyNumberFormat="1" applyFont="1" applyBorder="1" applyAlignment="1">
      <alignment vertical="center"/>
    </xf>
    <xf numFmtId="284" fontId="106" fillId="0" borderId="2" xfId="1" applyNumberFormat="1" applyFont="1" applyBorder="1" applyAlignment="1">
      <alignment vertical="center"/>
    </xf>
    <xf numFmtId="0" fontId="104" fillId="48" borderId="54" xfId="0" applyFont="1" applyFill="1" applyBorder="1" applyAlignment="1">
      <alignment vertical="center"/>
    </xf>
    <xf numFmtId="273" fontId="106" fillId="0" borderId="54" xfId="1" applyNumberFormat="1" applyFont="1" applyBorder="1" applyAlignment="1">
      <alignment vertical="center"/>
    </xf>
    <xf numFmtId="0" fontId="104" fillId="49" borderId="39" xfId="0" applyFont="1" applyFill="1" applyBorder="1" applyAlignment="1">
      <alignment vertical="center"/>
    </xf>
    <xf numFmtId="274" fontId="107" fillId="28" borderId="55" xfId="1" applyNumberFormat="1" applyFont="1" applyFill="1" applyBorder="1" applyAlignment="1">
      <alignment vertical="center"/>
    </xf>
    <xf numFmtId="0" fontId="106" fillId="17" borderId="0" xfId="0" applyNumberFormat="1" applyFont="1" applyFill="1" applyBorder="1" applyAlignment="1">
      <alignment vertical="center"/>
    </xf>
    <xf numFmtId="0" fontId="106" fillId="0" borderId="0" xfId="0" applyFont="1" applyBorder="1" applyAlignment="1">
      <alignment vertical="center" wrapText="1"/>
    </xf>
    <xf numFmtId="0" fontId="104" fillId="17" borderId="24" xfId="0" applyFont="1" applyFill="1" applyBorder="1" applyAlignment="1">
      <alignment vertical="center"/>
    </xf>
    <xf numFmtId="284" fontId="106" fillId="0" borderId="54" xfId="1" applyNumberFormat="1" applyFont="1" applyBorder="1" applyAlignment="1">
      <alignment vertical="center"/>
    </xf>
    <xf numFmtId="0" fontId="104" fillId="17" borderId="6" xfId="0" applyFont="1" applyFill="1" applyBorder="1" applyAlignment="1">
      <alignment vertical="center"/>
    </xf>
    <xf numFmtId="0" fontId="106" fillId="17" borderId="6" xfId="0" applyNumberFormat="1" applyFont="1" applyFill="1" applyBorder="1" applyAlignment="1">
      <alignment vertical="center"/>
    </xf>
    <xf numFmtId="0" fontId="106" fillId="0" borderId="6" xfId="0" applyFont="1" applyBorder="1" applyAlignment="1">
      <alignment vertical="center" wrapText="1"/>
    </xf>
    <xf numFmtId="284" fontId="107" fillId="28" borderId="55" xfId="1" applyNumberFormat="1" applyFont="1" applyFill="1" applyBorder="1" applyAlignment="1">
      <alignment vertical="center"/>
    </xf>
    <xf numFmtId="285" fontId="106" fillId="17" borderId="0" xfId="0" applyNumberFormat="1" applyFont="1" applyFill="1" applyBorder="1" applyAlignment="1">
      <alignment vertical="center"/>
    </xf>
    <xf numFmtId="284" fontId="106" fillId="17" borderId="0" xfId="0" applyNumberFormat="1" applyFont="1" applyFill="1" applyBorder="1" applyAlignment="1">
      <alignment vertical="center"/>
    </xf>
    <xf numFmtId="0" fontId="104" fillId="49" borderId="2" xfId="0" applyFont="1" applyFill="1" applyBorder="1" applyAlignment="1">
      <alignment vertical="center"/>
    </xf>
    <xf numFmtId="284" fontId="107" fillId="28" borderId="2" xfId="1" applyNumberFormat="1" applyFont="1" applyFill="1" applyBorder="1" applyAlignment="1">
      <alignment vertical="center"/>
    </xf>
    <xf numFmtId="0" fontId="104" fillId="17" borderId="11" xfId="0" applyFont="1" applyFill="1" applyBorder="1" applyAlignment="1">
      <alignment vertical="center"/>
    </xf>
    <xf numFmtId="0" fontId="104" fillId="17" borderId="7" xfId="0" applyFont="1" applyFill="1" applyBorder="1" applyAlignment="1">
      <alignment vertical="center"/>
    </xf>
    <xf numFmtId="0" fontId="104" fillId="0" borderId="0" xfId="0" applyNumberFormat="1" applyFont="1" applyAlignment="1">
      <alignment vertical="center"/>
    </xf>
    <xf numFmtId="284" fontId="107" fillId="28" borderId="38" xfId="1" applyNumberFormat="1" applyFont="1" applyFill="1" applyBorder="1" applyAlignment="1">
      <alignment vertical="center"/>
    </xf>
    <xf numFmtId="286" fontId="107" fillId="17" borderId="11" xfId="0" applyNumberFormat="1" applyFont="1" applyFill="1" applyBorder="1" applyAlignment="1">
      <alignment vertical="center"/>
    </xf>
    <xf numFmtId="284" fontId="107" fillId="28" borderId="42" xfId="1" applyNumberFormat="1" applyFont="1" applyFill="1" applyBorder="1" applyAlignment="1">
      <alignment vertical="center"/>
    </xf>
    <xf numFmtId="286" fontId="108" fillId="17" borderId="0" xfId="0" applyNumberFormat="1" applyFont="1" applyFill="1" applyBorder="1" applyAlignment="1">
      <alignment vertical="center"/>
    </xf>
    <xf numFmtId="284" fontId="107" fillId="28" borderId="39" xfId="1" applyNumberFormat="1" applyFont="1" applyFill="1" applyBorder="1" applyAlignment="1">
      <alignment vertical="center"/>
    </xf>
    <xf numFmtId="286" fontId="104" fillId="17" borderId="11" xfId="0" applyNumberFormat="1" applyFont="1" applyFill="1" applyBorder="1" applyAlignment="1">
      <alignment vertical="center"/>
    </xf>
    <xf numFmtId="285" fontId="106" fillId="17" borderId="11" xfId="0" applyNumberFormat="1" applyFont="1" applyFill="1" applyBorder="1" applyAlignment="1">
      <alignment vertical="center"/>
    </xf>
    <xf numFmtId="274" fontId="106" fillId="0" borderId="2" xfId="1" applyNumberFormat="1" applyFont="1" applyBorder="1" applyAlignment="1">
      <alignment vertical="center"/>
    </xf>
    <xf numFmtId="0" fontId="104" fillId="49" borderId="2" xfId="0" applyNumberFormat="1" applyFont="1" applyFill="1" applyBorder="1" applyAlignment="1">
      <alignment vertical="center"/>
    </xf>
    <xf numFmtId="274" fontId="107" fillId="28" borderId="2" xfId="1" applyNumberFormat="1" applyFont="1" applyFill="1" applyBorder="1" applyAlignment="1">
      <alignment vertical="center"/>
    </xf>
    <xf numFmtId="0" fontId="104" fillId="49" borderId="38" xfId="0" applyNumberFormat="1" applyFont="1" applyFill="1" applyBorder="1" applyAlignment="1">
      <alignment vertical="center"/>
    </xf>
    <xf numFmtId="274" fontId="107" fillId="28" borderId="38" xfId="1" applyNumberFormat="1" applyFont="1" applyFill="1" applyBorder="1" applyAlignment="1">
      <alignment vertical="center"/>
    </xf>
    <xf numFmtId="0" fontId="104" fillId="49" borderId="42" xfId="0" applyNumberFormat="1" applyFont="1" applyFill="1" applyBorder="1" applyAlignment="1">
      <alignment vertical="center"/>
    </xf>
    <xf numFmtId="274" fontId="107" fillId="28" borderId="47" xfId="1" applyNumberFormat="1" applyFont="1" applyFill="1" applyBorder="1" applyAlignment="1">
      <alignment vertical="center"/>
    </xf>
    <xf numFmtId="274" fontId="107" fillId="28" borderId="48" xfId="1" applyNumberFormat="1" applyFont="1" applyFill="1" applyBorder="1" applyAlignment="1">
      <alignment vertical="center"/>
    </xf>
    <xf numFmtId="274" fontId="107" fillId="28" borderId="42" xfId="1" applyNumberFormat="1" applyFont="1" applyFill="1" applyBorder="1" applyAlignment="1">
      <alignment vertical="center"/>
    </xf>
    <xf numFmtId="0" fontId="104" fillId="48" borderId="39" xfId="0" applyFont="1" applyFill="1" applyBorder="1" applyAlignment="1">
      <alignment vertical="center"/>
    </xf>
    <xf numFmtId="281" fontId="107" fillId="28" borderId="2" xfId="2" applyNumberFormat="1" applyFont="1" applyFill="1" applyBorder="1" applyAlignment="1">
      <alignment vertical="center"/>
    </xf>
    <xf numFmtId="282" fontId="104" fillId="0" borderId="0" xfId="0" applyNumberFormat="1" applyFont="1" applyAlignment="1">
      <alignment vertical="center"/>
    </xf>
    <xf numFmtId="0" fontId="104" fillId="49" borderId="41" xfId="0" applyNumberFormat="1" applyFont="1" applyFill="1" applyBorder="1" applyAlignment="1">
      <alignment vertical="center"/>
    </xf>
    <xf numFmtId="0" fontId="105" fillId="17" borderId="0" xfId="0" applyFont="1" applyFill="1" applyBorder="1" applyAlignment="1">
      <alignment vertical="center" wrapText="1"/>
    </xf>
    <xf numFmtId="277" fontId="107" fillId="28" borderId="2" xfId="1" applyNumberFormat="1" applyFont="1" applyFill="1" applyBorder="1" applyAlignment="1">
      <alignment vertical="center"/>
    </xf>
    <xf numFmtId="270" fontId="105" fillId="28" borderId="2" xfId="2" applyNumberFormat="1" applyFont="1" applyFill="1" applyBorder="1" applyAlignment="1">
      <alignment vertical="center"/>
    </xf>
    <xf numFmtId="0" fontId="105" fillId="17" borderId="0" xfId="0" applyNumberFormat="1" applyFont="1" applyFill="1" applyBorder="1" applyAlignment="1">
      <alignment vertical="center" wrapText="1"/>
    </xf>
    <xf numFmtId="0" fontId="107" fillId="17" borderId="0" xfId="0" applyFont="1" applyFill="1" applyBorder="1" applyAlignment="1">
      <alignment vertical="center" wrapText="1"/>
    </xf>
    <xf numFmtId="0" fontId="106" fillId="17" borderId="25" xfId="0" applyFont="1" applyFill="1" applyBorder="1" applyAlignment="1">
      <alignment vertical="center"/>
    </xf>
    <xf numFmtId="281" fontId="106" fillId="28" borderId="40" xfId="2" applyNumberFormat="1" applyFont="1" applyFill="1" applyBorder="1" applyAlignment="1">
      <alignment vertical="center"/>
    </xf>
    <xf numFmtId="0" fontId="114" fillId="28" borderId="7" xfId="0" applyFont="1" applyFill="1" applyBorder="1" applyAlignment="1">
      <alignment vertical="center" wrapText="1"/>
    </xf>
    <xf numFmtId="0" fontId="107" fillId="28" borderId="2" xfId="0" applyFont="1" applyFill="1" applyBorder="1" applyAlignment="1">
      <alignment vertical="center"/>
    </xf>
    <xf numFmtId="0" fontId="107" fillId="28" borderId="41" xfId="0" applyFont="1" applyFill="1" applyBorder="1" applyAlignment="1">
      <alignment vertical="center"/>
    </xf>
    <xf numFmtId="0" fontId="111" fillId="17" borderId="0" xfId="0" applyFont="1" applyFill="1" applyBorder="1" applyAlignment="1">
      <alignment vertical="center" wrapText="1"/>
    </xf>
    <xf numFmtId="10" fontId="106" fillId="17" borderId="2" xfId="1" applyNumberFormat="1" applyFont="1" applyFill="1" applyBorder="1" applyAlignment="1">
      <alignment vertical="center"/>
    </xf>
    <xf numFmtId="10" fontId="106" fillId="17" borderId="39" xfId="1" applyNumberFormat="1" applyFont="1" applyFill="1" applyBorder="1" applyAlignment="1">
      <alignment vertical="center"/>
    </xf>
    <xf numFmtId="274" fontId="106" fillId="17" borderId="39" xfId="1" applyNumberFormat="1" applyFont="1" applyFill="1" applyBorder="1" applyAlignment="1">
      <alignment vertical="center"/>
    </xf>
    <xf numFmtId="0" fontId="112" fillId="0" borderId="27" xfId="0" applyFont="1" applyBorder="1" applyAlignment="1">
      <alignment vertical="center" wrapText="1"/>
    </xf>
    <xf numFmtId="0" fontId="106" fillId="0" borderId="39" xfId="0" applyFont="1" applyBorder="1" applyAlignment="1">
      <alignment vertical="center"/>
    </xf>
    <xf numFmtId="0" fontId="111" fillId="17" borderId="2" xfId="0" applyFont="1" applyFill="1" applyBorder="1" applyAlignment="1">
      <alignment vertical="center" wrapText="1"/>
    </xf>
    <xf numFmtId="277" fontId="106" fillId="17" borderId="41" xfId="1" applyNumberFormat="1" applyFont="1" applyFill="1" applyBorder="1" applyAlignment="1">
      <alignment vertical="center"/>
    </xf>
    <xf numFmtId="274" fontId="106" fillId="17" borderId="41" xfId="1" applyNumberFormat="1" applyFont="1" applyFill="1" applyBorder="1" applyAlignment="1">
      <alignment vertical="center"/>
    </xf>
    <xf numFmtId="274" fontId="106" fillId="17" borderId="2" xfId="1" applyNumberFormat="1" applyFont="1" applyFill="1" applyBorder="1" applyAlignment="1">
      <alignment vertical="center"/>
    </xf>
    <xf numFmtId="0" fontId="106" fillId="0" borderId="2" xfId="0" applyFont="1" applyBorder="1" applyAlignment="1">
      <alignment vertical="center"/>
    </xf>
    <xf numFmtId="274" fontId="106" fillId="17" borderId="23" xfId="1" applyNumberFormat="1" applyFont="1" applyFill="1" applyBorder="1" applyAlignment="1">
      <alignment vertical="center"/>
    </xf>
    <xf numFmtId="274" fontId="106" fillId="17" borderId="38" xfId="1" applyNumberFormat="1" applyFont="1" applyFill="1" applyBorder="1" applyAlignment="1">
      <alignment vertical="center"/>
    </xf>
    <xf numFmtId="0" fontId="106" fillId="0" borderId="38" xfId="0" applyFont="1" applyBorder="1" applyAlignment="1">
      <alignment vertical="center"/>
    </xf>
    <xf numFmtId="0" fontId="105" fillId="44" borderId="52" xfId="0" applyFont="1" applyFill="1" applyBorder="1" applyAlignment="1">
      <alignment vertical="center" wrapText="1"/>
    </xf>
    <xf numFmtId="0" fontId="105" fillId="44" borderId="54" xfId="0" applyFont="1" applyFill="1" applyBorder="1" applyAlignment="1">
      <alignment vertical="center" wrapText="1"/>
    </xf>
    <xf numFmtId="277" fontId="107" fillId="44" borderId="53" xfId="1" applyNumberFormat="1" applyFont="1" applyFill="1" applyBorder="1" applyAlignment="1">
      <alignment vertical="center"/>
    </xf>
    <xf numFmtId="0" fontId="107" fillId="44" borderId="54" xfId="0" applyFont="1" applyFill="1" applyBorder="1" applyAlignment="1">
      <alignment vertical="center"/>
    </xf>
    <xf numFmtId="0" fontId="111" fillId="17" borderId="5" xfId="0" applyFont="1" applyFill="1" applyBorder="1" applyAlignment="1">
      <alignment vertical="center" wrapText="1"/>
    </xf>
    <xf numFmtId="0" fontId="106" fillId="0" borderId="58" xfId="0" applyFont="1" applyBorder="1" applyAlignment="1">
      <alignment vertical="center"/>
    </xf>
    <xf numFmtId="277" fontId="107" fillId="44" borderId="54" xfId="1" applyNumberFormat="1" applyFont="1" applyFill="1" applyBorder="1" applyAlignment="1">
      <alignment vertical="center"/>
    </xf>
    <xf numFmtId="0" fontId="111" fillId="0" borderId="16" xfId="0" applyFont="1" applyBorder="1" applyAlignment="1">
      <alignment vertical="center" wrapText="1"/>
    </xf>
    <xf numFmtId="274" fontId="106" fillId="17" borderId="27" xfId="1" applyNumberFormat="1" applyFont="1" applyFill="1" applyBorder="1" applyAlignment="1">
      <alignment vertical="center"/>
    </xf>
    <xf numFmtId="0" fontId="111" fillId="0" borderId="0" xfId="0" applyFont="1" applyBorder="1" applyAlignment="1">
      <alignment vertical="center" wrapText="1"/>
    </xf>
    <xf numFmtId="274" fontId="106" fillId="17" borderId="58" xfId="1" applyNumberFormat="1" applyFont="1" applyFill="1" applyBorder="1" applyAlignment="1">
      <alignment vertical="center"/>
    </xf>
    <xf numFmtId="274" fontId="106" fillId="17" borderId="26" xfId="1" applyNumberFormat="1" applyFont="1" applyFill="1" applyBorder="1" applyAlignment="1">
      <alignment vertical="center"/>
    </xf>
    <xf numFmtId="0" fontId="106" fillId="0" borderId="58" xfId="0" applyFont="1" applyBorder="1" applyAlignment="1">
      <alignment vertical="center" wrapText="1"/>
    </xf>
    <xf numFmtId="274" fontId="106" fillId="17" borderId="40" xfId="1" applyNumberFormat="1" applyFont="1" applyFill="1" applyBorder="1" applyAlignment="1">
      <alignment vertical="center"/>
    </xf>
    <xf numFmtId="0" fontId="106" fillId="0" borderId="2" xfId="0" applyFont="1" applyBorder="1" applyAlignment="1">
      <alignment vertical="center" wrapText="1"/>
    </xf>
    <xf numFmtId="274" fontId="106" fillId="17" borderId="22" xfId="1" applyNumberFormat="1" applyFont="1" applyFill="1" applyBorder="1" applyAlignment="1">
      <alignment vertical="center"/>
    </xf>
    <xf numFmtId="0" fontId="106" fillId="0" borderId="38" xfId="0" applyFont="1" applyBorder="1" applyAlignment="1">
      <alignment vertical="center" wrapText="1"/>
    </xf>
    <xf numFmtId="0" fontId="113" fillId="0" borderId="0" xfId="0" applyFont="1" applyBorder="1" applyAlignment="1">
      <alignment vertical="center" wrapText="1"/>
    </xf>
    <xf numFmtId="0" fontId="107" fillId="28" borderId="7" xfId="0" applyFont="1" applyFill="1" applyBorder="1" applyAlignment="1">
      <alignment vertical="center" wrapText="1"/>
    </xf>
    <xf numFmtId="0" fontId="107" fillId="28" borderId="2" xfId="0" applyFont="1" applyFill="1" applyBorder="1" applyAlignment="1">
      <alignment vertical="center" wrapText="1"/>
    </xf>
    <xf numFmtId="0" fontId="111" fillId="0" borderId="39" xfId="0" applyFont="1" applyBorder="1" applyAlignment="1" applyProtection="1">
      <alignment horizontal="left" vertical="center" wrapText="1"/>
    </xf>
    <xf numFmtId="0" fontId="111" fillId="0" borderId="26" xfId="0" applyFont="1" applyBorder="1" applyAlignment="1">
      <alignment horizontal="left" vertical="center" wrapText="1"/>
    </xf>
    <xf numFmtId="0" fontId="111" fillId="0" borderId="2" xfId="0" applyFont="1" applyBorder="1" applyAlignment="1" applyProtection="1">
      <alignment horizontal="left" vertical="center" wrapText="1"/>
    </xf>
    <xf numFmtId="0" fontId="111" fillId="0" borderId="38" xfId="0" applyFont="1" applyBorder="1" applyAlignment="1" applyProtection="1">
      <alignment horizontal="left" vertical="center" wrapText="1"/>
    </xf>
    <xf numFmtId="0" fontId="116" fillId="0" borderId="39" xfId="0" applyFont="1" applyBorder="1" applyAlignment="1">
      <alignment horizontal="center" vertical="center"/>
    </xf>
    <xf numFmtId="0" fontId="111" fillId="0" borderId="39" xfId="0" applyFont="1" applyBorder="1" applyAlignment="1" applyProtection="1">
      <alignment horizontal="center" vertical="center"/>
    </xf>
    <xf numFmtId="0" fontId="111" fillId="0" borderId="39" xfId="0" applyFont="1" applyBorder="1" applyAlignment="1">
      <alignment horizontal="center" vertical="center"/>
    </xf>
    <xf numFmtId="0" fontId="111" fillId="0" borderId="2" xfId="0" applyFont="1" applyBorder="1" applyAlignment="1" applyProtection="1">
      <alignment horizontal="center" vertical="center"/>
    </xf>
    <xf numFmtId="0" fontId="111" fillId="0" borderId="38" xfId="0" applyFont="1" applyBorder="1" applyAlignment="1" applyProtection="1">
      <alignment horizontal="center" vertical="center"/>
    </xf>
    <xf numFmtId="0" fontId="107" fillId="28" borderId="2" xfId="0" applyFont="1" applyFill="1" applyBorder="1" applyAlignment="1" applyProtection="1">
      <alignment horizontal="center" vertical="center" wrapText="1"/>
    </xf>
    <xf numFmtId="0" fontId="111" fillId="0" borderId="58" xfId="0" applyFont="1" applyBorder="1" applyAlignment="1" applyProtection="1">
      <alignment horizontal="left" vertical="center" wrapText="1"/>
    </xf>
    <xf numFmtId="0" fontId="111" fillId="17" borderId="2" xfId="0" applyFont="1" applyFill="1" applyBorder="1" applyAlignment="1" applyProtection="1">
      <alignment horizontal="left" vertical="center" wrapText="1"/>
    </xf>
    <xf numFmtId="0" fontId="111" fillId="0" borderId="58" xfId="0" applyFont="1" applyBorder="1" applyAlignment="1" applyProtection="1">
      <alignment horizontal="center" vertical="center"/>
    </xf>
    <xf numFmtId="0" fontId="111" fillId="17" borderId="2" xfId="0" applyFont="1" applyFill="1" applyBorder="1" applyAlignment="1" applyProtection="1">
      <alignment horizontal="center" vertical="center"/>
    </xf>
    <xf numFmtId="0" fontId="116" fillId="0" borderId="26" xfId="0" applyFont="1" applyBorder="1" applyAlignment="1">
      <alignment horizontal="left" vertical="center" wrapText="1"/>
    </xf>
    <xf numFmtId="0" fontId="116" fillId="0" borderId="40" xfId="0" applyFont="1" applyBorder="1" applyAlignment="1">
      <alignment horizontal="left" vertical="center" wrapText="1"/>
    </xf>
    <xf numFmtId="0" fontId="116" fillId="0" borderId="2" xfId="0" applyFont="1" applyBorder="1" applyAlignment="1">
      <alignment horizontal="center" vertical="center"/>
    </xf>
    <xf numFmtId="0" fontId="116" fillId="0" borderId="22" xfId="0" applyFont="1" applyBorder="1" applyAlignment="1">
      <alignment horizontal="left" vertical="center" wrapText="1"/>
    </xf>
    <xf numFmtId="0" fontId="116" fillId="0" borderId="38" xfId="0" applyFont="1" applyBorder="1" applyAlignment="1">
      <alignment horizontal="center" vertical="center"/>
    </xf>
    <xf numFmtId="0" fontId="116" fillId="0" borderId="50" xfId="0" applyFont="1" applyBorder="1" applyAlignment="1">
      <alignment horizontal="left" vertical="center" wrapText="1"/>
    </xf>
    <xf numFmtId="0" fontId="116" fillId="0" borderId="58" xfId="0" applyFont="1" applyBorder="1" applyAlignment="1">
      <alignment horizontal="center" vertical="center"/>
    </xf>
    <xf numFmtId="270" fontId="104" fillId="0" borderId="0" xfId="0" applyNumberFormat="1" applyFont="1" applyAlignment="1">
      <alignment vertical="center"/>
    </xf>
    <xf numFmtId="0" fontId="104" fillId="0" borderId="40" xfId="0" applyFont="1" applyBorder="1" applyAlignment="1">
      <alignment horizontal="left" vertical="center"/>
    </xf>
    <xf numFmtId="0" fontId="105" fillId="28" borderId="40" xfId="0" applyFont="1" applyFill="1" applyBorder="1" applyAlignment="1">
      <alignment horizontal="left" vertical="center"/>
    </xf>
    <xf numFmtId="0" fontId="104" fillId="0" borderId="41" xfId="0" applyFont="1" applyBorder="1" applyAlignment="1" applyProtection="1">
      <alignment horizontal="center" vertical="center"/>
    </xf>
    <xf numFmtId="0" fontId="104" fillId="28" borderId="41" xfId="0" applyFont="1" applyFill="1" applyBorder="1" applyAlignment="1" applyProtection="1">
      <alignment horizontal="center" vertical="center"/>
    </xf>
    <xf numFmtId="268" fontId="104" fillId="0" borderId="2" xfId="1" applyNumberFormat="1" applyFont="1" applyBorder="1" applyAlignment="1" applyProtection="1">
      <alignment vertical="center"/>
    </xf>
    <xf numFmtId="0" fontId="110" fillId="43" borderId="0" xfId="0" applyFont="1" applyFill="1" applyBorder="1" applyAlignment="1">
      <alignment horizontal="left" vertical="center"/>
    </xf>
    <xf numFmtId="0" fontId="104" fillId="17" borderId="0" xfId="0" applyFont="1" applyFill="1" applyAlignment="1">
      <alignment horizontal="center" vertical="center"/>
    </xf>
    <xf numFmtId="284" fontId="106" fillId="0" borderId="39" xfId="1" applyNumberFormat="1" applyFont="1" applyBorder="1" applyAlignment="1">
      <alignment vertical="center"/>
    </xf>
    <xf numFmtId="279" fontId="106" fillId="17" borderId="0" xfId="1" applyNumberFormat="1" applyFont="1" applyFill="1" applyBorder="1" applyAlignment="1" applyProtection="1">
      <alignment horizontal="center" vertical="center"/>
    </xf>
    <xf numFmtId="0" fontId="104" fillId="40" borderId="40" xfId="0" applyFont="1" applyFill="1" applyBorder="1" applyAlignment="1">
      <alignment horizontal="left" vertical="center"/>
    </xf>
    <xf numFmtId="0" fontId="104" fillId="40" borderId="41" xfId="0" applyFont="1" applyFill="1" applyBorder="1" applyAlignment="1" applyProtection="1">
      <alignment horizontal="center" vertical="center"/>
    </xf>
    <xf numFmtId="277" fontId="107" fillId="40" borderId="39" xfId="1" applyNumberFormat="1" applyFont="1" applyFill="1" applyBorder="1" applyAlignment="1" applyProtection="1">
      <alignment horizontal="center" vertical="center"/>
    </xf>
    <xf numFmtId="0" fontId="104" fillId="40" borderId="0" xfId="0" applyFont="1" applyFill="1" applyAlignment="1" applyProtection="1">
      <alignment vertical="center"/>
    </xf>
    <xf numFmtId="288" fontId="107" fillId="44" borderId="39" xfId="1" applyNumberFormat="1" applyFont="1" applyFill="1" applyBorder="1" applyAlignment="1" applyProtection="1">
      <alignment horizontal="center" vertical="center"/>
    </xf>
    <xf numFmtId="288" fontId="104" fillId="0" borderId="0" xfId="0" applyNumberFormat="1" applyFont="1" applyAlignment="1" applyProtection="1">
      <alignment vertical="center"/>
    </xf>
    <xf numFmtId="268" fontId="118" fillId="0" borderId="2" xfId="1" applyNumberFormat="1" applyFont="1" applyBorder="1" applyAlignment="1" applyProtection="1">
      <alignment vertical="center"/>
    </xf>
    <xf numFmtId="284" fontId="107" fillId="28" borderId="0" xfId="1" applyNumberFormat="1" applyFont="1" applyFill="1" applyBorder="1" applyAlignment="1" applyProtection="1">
      <alignment horizontal="right" vertical="center"/>
    </xf>
    <xf numFmtId="0" fontId="105" fillId="28" borderId="41" xfId="0" applyFont="1" applyFill="1" applyBorder="1" applyAlignment="1" applyProtection="1">
      <alignment horizontal="center" vertical="center" wrapText="1"/>
    </xf>
    <xf numFmtId="279" fontId="104" fillId="40" borderId="0" xfId="0" applyNumberFormat="1" applyFont="1" applyFill="1" applyAlignment="1" applyProtection="1">
      <alignment vertical="center"/>
    </xf>
    <xf numFmtId="287" fontId="106" fillId="17" borderId="39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268" fontId="0" fillId="0" borderId="0" xfId="1" applyNumberFormat="1" applyFont="1" applyBorder="1"/>
    <xf numFmtId="274" fontId="0" fillId="0" borderId="0" xfId="1" applyNumberFormat="1" applyFont="1" applyBorder="1"/>
    <xf numFmtId="0" fontId="113" fillId="0" borderId="40" xfId="0" applyFont="1" applyBorder="1" applyAlignment="1" applyProtection="1">
      <alignment vertical="center"/>
    </xf>
    <xf numFmtId="10" fontId="0" fillId="0" borderId="0" xfId="0" applyNumberFormat="1" applyBorder="1"/>
    <xf numFmtId="0" fontId="112" fillId="0" borderId="41" xfId="0" applyFont="1" applyBorder="1" applyAlignment="1">
      <alignment vertical="center" wrapText="1"/>
    </xf>
    <xf numFmtId="289" fontId="104" fillId="0" borderId="0" xfId="0" applyNumberFormat="1" applyFont="1" applyAlignment="1" applyProtection="1">
      <alignment vertical="center"/>
    </xf>
    <xf numFmtId="281" fontId="106" fillId="17" borderId="41" xfId="2" applyNumberFormat="1" applyFont="1" applyFill="1" applyBorder="1" applyAlignment="1" applyProtection="1">
      <alignment horizontal="right" vertical="center"/>
    </xf>
    <xf numFmtId="279" fontId="104" fillId="17" borderId="0" xfId="0" applyNumberFormat="1" applyFont="1" applyFill="1" applyAlignment="1" applyProtection="1">
      <alignment vertical="center"/>
    </xf>
    <xf numFmtId="279" fontId="105" fillId="17" borderId="0" xfId="0" applyNumberFormat="1" applyFont="1" applyFill="1" applyBorder="1" applyAlignment="1" applyProtection="1">
      <alignment horizontal="right" vertical="center" wrapText="1"/>
    </xf>
    <xf numFmtId="279" fontId="106" fillId="17" borderId="41" xfId="2" applyNumberFormat="1" applyFont="1" applyFill="1" applyBorder="1" applyAlignment="1" applyProtection="1">
      <alignment horizontal="right" vertical="center"/>
    </xf>
    <xf numFmtId="0" fontId="116" fillId="17" borderId="0" xfId="0" applyFont="1" applyFill="1" applyAlignment="1">
      <alignment horizontal="center" vertical="center"/>
    </xf>
    <xf numFmtId="0" fontId="116" fillId="17" borderId="27" xfId="0" applyFont="1" applyFill="1" applyBorder="1" applyAlignment="1">
      <alignment horizontal="center" vertical="center"/>
    </xf>
    <xf numFmtId="0" fontId="116" fillId="0" borderId="40" xfId="0" applyFont="1" applyBorder="1" applyAlignment="1" applyProtection="1">
      <alignment vertical="center"/>
    </xf>
    <xf numFmtId="0" fontId="116" fillId="0" borderId="7" xfId="0" applyFont="1" applyBorder="1" applyAlignment="1" applyProtection="1">
      <alignment vertical="center"/>
    </xf>
    <xf numFmtId="0" fontId="116" fillId="0" borderId="41" xfId="0" applyFont="1" applyBorder="1" applyAlignment="1" applyProtection="1">
      <alignment vertical="center"/>
    </xf>
    <xf numFmtId="0" fontId="116" fillId="0" borderId="0" xfId="0" applyFont="1" applyAlignment="1" applyProtection="1">
      <alignment vertical="center"/>
    </xf>
    <xf numFmtId="0" fontId="113" fillId="0" borderId="7" xfId="0" applyFont="1" applyBorder="1" applyAlignment="1" applyProtection="1">
      <alignment vertical="center"/>
    </xf>
    <xf numFmtId="0" fontId="113" fillId="0" borderId="41" xfId="0" applyFont="1" applyBorder="1" applyAlignment="1" applyProtection="1">
      <alignment vertical="center"/>
    </xf>
    <xf numFmtId="0" fontId="113" fillId="0" borderId="40" xfId="0" quotePrefix="1" applyFont="1" applyBorder="1" applyAlignment="1" applyProtection="1">
      <alignment vertical="center"/>
    </xf>
    <xf numFmtId="10" fontId="106" fillId="17" borderId="2" xfId="2" applyNumberFormat="1" applyFont="1" applyFill="1" applyBorder="1" applyAlignment="1">
      <alignment horizontal="right" vertical="center"/>
    </xf>
    <xf numFmtId="10" fontId="106" fillId="50" borderId="2" xfId="2" applyNumberFormat="1" applyFont="1" applyFill="1" applyBorder="1" applyAlignment="1">
      <alignment horizontal="right" vertical="center"/>
    </xf>
    <xf numFmtId="10" fontId="106" fillId="17" borderId="2" xfId="0" applyNumberFormat="1" applyFont="1" applyFill="1" applyBorder="1" applyAlignment="1">
      <alignment horizontal="right" vertical="center"/>
    </xf>
    <xf numFmtId="0" fontId="104" fillId="0" borderId="0" xfId="0" applyNumberFormat="1" applyFont="1" applyBorder="1" applyAlignment="1">
      <alignment horizontal="right" vertical="center"/>
    </xf>
    <xf numFmtId="176" fontId="106" fillId="0" borderId="2" xfId="0" applyNumberFormat="1" applyFont="1" applyBorder="1" applyAlignment="1">
      <alignment horizontal="right" vertical="center"/>
    </xf>
    <xf numFmtId="284" fontId="106" fillId="0" borderId="2" xfId="1" applyNumberFormat="1" applyFont="1" applyBorder="1" applyAlignment="1">
      <alignment horizontal="right" vertical="center"/>
    </xf>
    <xf numFmtId="273" fontId="106" fillId="0" borderId="54" xfId="1" applyNumberFormat="1" applyFont="1" applyBorder="1" applyAlignment="1">
      <alignment horizontal="right" vertical="center"/>
    </xf>
    <xf numFmtId="274" fontId="107" fillId="28" borderId="59" xfId="1" applyNumberFormat="1" applyFont="1" applyFill="1" applyBorder="1" applyAlignment="1">
      <alignment horizontal="right" vertical="center"/>
    </xf>
    <xf numFmtId="274" fontId="107" fillId="28" borderId="55" xfId="1" applyNumberFormat="1" applyFont="1" applyFill="1" applyBorder="1" applyAlignment="1">
      <alignment horizontal="right" vertical="center"/>
    </xf>
    <xf numFmtId="0" fontId="106" fillId="17" borderId="0" xfId="0" applyNumberFormat="1" applyFont="1" applyFill="1" applyBorder="1" applyAlignment="1">
      <alignment horizontal="right" vertical="center"/>
    </xf>
    <xf numFmtId="0" fontId="106" fillId="17" borderId="0" xfId="1" applyNumberFormat="1" applyFont="1" applyFill="1" applyBorder="1" applyAlignment="1">
      <alignment horizontal="right" vertical="center"/>
    </xf>
    <xf numFmtId="284" fontId="106" fillId="0" borderId="54" xfId="1" applyNumberFormat="1" applyFont="1" applyBorder="1" applyAlignment="1">
      <alignment horizontal="right" vertical="center"/>
    </xf>
    <xf numFmtId="0" fontId="106" fillId="17" borderId="6" xfId="0" applyNumberFormat="1" applyFont="1" applyFill="1" applyBorder="1" applyAlignment="1">
      <alignment horizontal="right" vertical="center"/>
    </xf>
    <xf numFmtId="284" fontId="107" fillId="28" borderId="59" xfId="1" applyNumberFormat="1" applyFont="1" applyFill="1" applyBorder="1" applyAlignment="1">
      <alignment horizontal="right" vertical="center"/>
    </xf>
    <xf numFmtId="284" fontId="107" fillId="28" borderId="55" xfId="1" applyNumberFormat="1" applyFont="1" applyFill="1" applyBorder="1" applyAlignment="1">
      <alignment horizontal="right" vertical="center"/>
    </xf>
    <xf numFmtId="284" fontId="106" fillId="17" borderId="0" xfId="0" applyNumberFormat="1" applyFont="1" applyFill="1" applyBorder="1" applyAlignment="1">
      <alignment horizontal="right" vertical="center"/>
    </xf>
    <xf numFmtId="284" fontId="104" fillId="17" borderId="0" xfId="0" applyNumberFormat="1" applyFont="1" applyFill="1" applyBorder="1" applyAlignment="1">
      <alignment horizontal="right" vertical="center"/>
    </xf>
    <xf numFmtId="284" fontId="107" fillId="28" borderId="2" xfId="1" applyNumberFormat="1" applyFont="1" applyFill="1" applyBorder="1" applyAlignment="1">
      <alignment horizontal="right" vertical="center"/>
    </xf>
    <xf numFmtId="0" fontId="104" fillId="0" borderId="0" xfId="0" applyNumberFormat="1" applyFont="1" applyAlignment="1">
      <alignment horizontal="right" vertical="center"/>
    </xf>
    <xf numFmtId="284" fontId="107" fillId="28" borderId="38" xfId="1" applyNumberFormat="1" applyFont="1" applyFill="1" applyBorder="1" applyAlignment="1">
      <alignment horizontal="right" vertical="center"/>
    </xf>
    <xf numFmtId="284" fontId="107" fillId="28" borderId="47" xfId="1" applyNumberFormat="1" applyFont="1" applyFill="1" applyBorder="1" applyAlignment="1">
      <alignment horizontal="right" vertical="center"/>
    </xf>
    <xf numFmtId="284" fontId="107" fillId="28" borderId="48" xfId="1" applyNumberFormat="1" applyFont="1" applyFill="1" applyBorder="1" applyAlignment="1">
      <alignment horizontal="right" vertical="center"/>
    </xf>
    <xf numFmtId="284" fontId="107" fillId="28" borderId="39" xfId="1" applyNumberFormat="1" applyFont="1" applyFill="1" applyBorder="1" applyAlignment="1">
      <alignment horizontal="right" vertical="center"/>
    </xf>
    <xf numFmtId="281" fontId="107" fillId="28" borderId="2" xfId="2" applyNumberFormat="1" applyFont="1" applyFill="1" applyBorder="1" applyAlignment="1">
      <alignment horizontal="right" vertical="center"/>
    </xf>
    <xf numFmtId="0" fontId="104" fillId="38" borderId="0" xfId="0" applyFont="1" applyFill="1" applyAlignment="1" applyProtection="1">
      <alignment horizontal="center" vertical="center"/>
    </xf>
    <xf numFmtId="0" fontId="104" fillId="38" borderId="0" xfId="0" applyFont="1" applyFill="1" applyAlignment="1" applyProtection="1">
      <alignment vertical="center"/>
    </xf>
    <xf numFmtId="284" fontId="104" fillId="38" borderId="0" xfId="1" applyNumberFormat="1" applyFont="1" applyFill="1" applyAlignment="1" applyProtection="1">
      <alignment vertical="center"/>
    </xf>
    <xf numFmtId="0" fontId="104" fillId="38" borderId="0" xfId="0" applyFont="1" applyFill="1" applyAlignment="1">
      <alignment horizontal="left" vertical="center"/>
    </xf>
    <xf numFmtId="0" fontId="104" fillId="38" borderId="0" xfId="0" applyFont="1" applyFill="1" applyAlignment="1">
      <alignment horizontal="center" vertical="center"/>
    </xf>
    <xf numFmtId="0" fontId="104" fillId="38" borderId="0" xfId="0" applyFont="1" applyFill="1" applyAlignment="1">
      <alignment vertical="center"/>
    </xf>
    <xf numFmtId="0" fontId="104" fillId="38" borderId="0" xfId="0" applyFont="1" applyFill="1" applyBorder="1" applyAlignment="1">
      <alignment vertical="center"/>
    </xf>
    <xf numFmtId="274" fontId="104" fillId="38" borderId="0" xfId="1" applyNumberFormat="1" applyFont="1" applyFill="1" applyAlignment="1">
      <alignment vertical="center"/>
    </xf>
    <xf numFmtId="270" fontId="104" fillId="0" borderId="0" xfId="2" applyNumberFormat="1" applyFont="1" applyAlignment="1" applyProtection="1">
      <alignment vertical="center"/>
    </xf>
    <xf numFmtId="270" fontId="104" fillId="17" borderId="0" xfId="2" applyNumberFormat="1" applyFont="1" applyFill="1" applyAlignment="1" applyProtection="1">
      <alignment vertical="center"/>
    </xf>
    <xf numFmtId="274" fontId="104" fillId="0" borderId="0" xfId="1" applyNumberFormat="1" applyFont="1" applyAlignment="1" applyProtection="1">
      <alignment vertical="center"/>
    </xf>
    <xf numFmtId="284" fontId="104" fillId="0" borderId="0" xfId="0" applyNumberFormat="1" applyFont="1" applyAlignment="1" applyProtection="1">
      <alignment vertical="center"/>
    </xf>
    <xf numFmtId="269" fontId="84" fillId="44" borderId="0" xfId="0" applyNumberFormat="1" applyFont="1" applyFill="1" applyBorder="1"/>
    <xf numFmtId="270" fontId="84" fillId="44" borderId="0" xfId="2" applyNumberFormat="1" applyFont="1" applyFill="1" applyBorder="1"/>
    <xf numFmtId="269" fontId="83" fillId="44" borderId="0" xfId="0" applyNumberFormat="1" applyFont="1" applyFill="1" applyBorder="1"/>
    <xf numFmtId="270" fontId="83" fillId="44" borderId="0" xfId="2" applyNumberFormat="1" applyFont="1" applyFill="1" applyBorder="1"/>
    <xf numFmtId="270" fontId="84" fillId="44" borderId="25" xfId="2" applyNumberFormat="1" applyFont="1" applyFill="1" applyBorder="1"/>
    <xf numFmtId="270" fontId="83" fillId="44" borderId="25" xfId="2" applyNumberFormat="1" applyFont="1" applyFill="1" applyBorder="1"/>
    <xf numFmtId="270" fontId="84" fillId="0" borderId="25" xfId="2" applyNumberFormat="1" applyFont="1" applyBorder="1"/>
    <xf numFmtId="0" fontId="83" fillId="0" borderId="25" xfId="0" applyFont="1" applyFill="1" applyBorder="1"/>
    <xf numFmtId="269" fontId="84" fillId="44" borderId="25" xfId="0" applyNumberFormat="1" applyFont="1" applyFill="1" applyBorder="1"/>
    <xf numFmtId="269" fontId="83" fillId="44" borderId="25" xfId="0" applyNumberFormat="1" applyFont="1" applyFill="1" applyBorder="1"/>
    <xf numFmtId="269" fontId="84" fillId="0" borderId="5" xfId="0" applyNumberFormat="1" applyFont="1" applyBorder="1"/>
    <xf numFmtId="10" fontId="84" fillId="35" borderId="0" xfId="0" applyNumberFormat="1" applyFont="1" applyFill="1" applyBorder="1"/>
    <xf numFmtId="270" fontId="84" fillId="35" borderId="25" xfId="0" applyNumberFormat="1" applyFont="1" applyFill="1" applyBorder="1"/>
    <xf numFmtId="0" fontId="84" fillId="0" borderId="25" xfId="0" applyFont="1" applyFill="1" applyBorder="1"/>
    <xf numFmtId="10" fontId="84" fillId="35" borderId="25" xfId="0" applyNumberFormat="1" applyFont="1" applyFill="1" applyBorder="1"/>
    <xf numFmtId="270" fontId="84" fillId="41" borderId="0" xfId="2" applyNumberFormat="1" applyFont="1" applyFill="1" applyBorder="1"/>
    <xf numFmtId="270" fontId="84" fillId="30" borderId="0" xfId="2" applyNumberFormat="1" applyFont="1" applyFill="1" applyBorder="1"/>
    <xf numFmtId="205" fontId="84" fillId="30" borderId="0" xfId="0" applyNumberFormat="1" applyFont="1" applyFill="1" applyBorder="1"/>
    <xf numFmtId="270" fontId="84" fillId="3" borderId="0" xfId="2" applyNumberFormat="1" applyFont="1" applyFill="1" applyBorder="1"/>
    <xf numFmtId="268" fontId="84" fillId="3" borderId="0" xfId="1" applyNumberFormat="1" applyFont="1" applyFill="1" applyBorder="1"/>
    <xf numFmtId="268" fontId="84" fillId="41" borderId="0" xfId="1" applyNumberFormat="1" applyFont="1" applyFill="1" applyBorder="1"/>
    <xf numFmtId="205" fontId="84" fillId="30" borderId="25" xfId="0" applyNumberFormat="1" applyFont="1" applyFill="1" applyBorder="1"/>
    <xf numFmtId="268" fontId="84" fillId="3" borderId="25" xfId="1" applyNumberFormat="1" applyFont="1" applyFill="1" applyBorder="1"/>
    <xf numFmtId="268" fontId="84" fillId="41" borderId="25" xfId="1" applyNumberFormat="1" applyFont="1" applyFill="1" applyBorder="1"/>
    <xf numFmtId="270" fontId="84" fillId="30" borderId="25" xfId="2" applyNumberFormat="1" applyFont="1" applyFill="1" applyBorder="1"/>
    <xf numFmtId="270" fontId="84" fillId="3" borderId="25" xfId="2" applyNumberFormat="1" applyFont="1" applyFill="1" applyBorder="1"/>
    <xf numFmtId="270" fontId="84" fillId="41" borderId="25" xfId="2" applyNumberFormat="1" applyFont="1" applyFill="1" applyBorder="1"/>
    <xf numFmtId="0" fontId="84" fillId="0" borderId="24" xfId="0" applyFont="1" applyBorder="1" applyAlignment="1" applyProtection="1">
      <alignment horizontal="left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112" fillId="0" borderId="23" xfId="0" applyFont="1" applyBorder="1" applyAlignment="1">
      <alignment vertical="center" wrapText="1"/>
    </xf>
    <xf numFmtId="0" fontId="119" fillId="0" borderId="6" xfId="0" applyFont="1" applyBorder="1" applyAlignment="1" applyProtection="1">
      <alignment horizontal="left" vertical="center"/>
    </xf>
    <xf numFmtId="0" fontId="119" fillId="0" borderId="0" xfId="0" applyFont="1" applyAlignment="1" applyProtection="1">
      <alignment horizontal="left" vertical="center"/>
    </xf>
    <xf numFmtId="290" fontId="104" fillId="0" borderId="2" xfId="1" applyNumberFormat="1" applyFont="1" applyBorder="1" applyAlignment="1" applyProtection="1">
      <alignment horizontal="center" vertical="center"/>
    </xf>
    <xf numFmtId="0" fontId="120" fillId="0" borderId="41" xfId="0" applyFont="1" applyBorder="1" applyAlignment="1">
      <alignment vertical="center" wrapText="1"/>
    </xf>
    <xf numFmtId="0" fontId="113" fillId="0" borderId="0" xfId="0" applyFont="1" applyBorder="1" applyAlignment="1">
      <alignment vertical="center" wrapText="1"/>
    </xf>
    <xf numFmtId="274" fontId="106" fillId="17" borderId="67" xfId="1" applyNumberFormat="1" applyFont="1" applyFill="1" applyBorder="1" applyAlignment="1">
      <alignment horizontal="right" vertical="center"/>
    </xf>
    <xf numFmtId="274" fontId="106" fillId="17" borderId="39" xfId="1" applyNumberFormat="1" applyFont="1" applyFill="1" applyBorder="1" applyAlignment="1">
      <alignment horizontal="right" vertical="center"/>
    </xf>
    <xf numFmtId="274" fontId="106" fillId="17" borderId="2" xfId="1" applyNumberFormat="1" applyFont="1" applyFill="1" applyBorder="1" applyAlignment="1">
      <alignment horizontal="right" vertical="center"/>
    </xf>
    <xf numFmtId="274" fontId="106" fillId="17" borderId="41" xfId="1" applyNumberFormat="1" applyFont="1" applyFill="1" applyBorder="1" applyAlignment="1">
      <alignment horizontal="right" vertical="center"/>
    </xf>
    <xf numFmtId="277" fontId="106" fillId="17" borderId="41" xfId="1" applyNumberFormat="1" applyFont="1" applyFill="1" applyBorder="1" applyAlignment="1">
      <alignment horizontal="right" vertical="center"/>
    </xf>
    <xf numFmtId="277" fontId="107" fillId="44" borderId="54" xfId="1" applyNumberFormat="1" applyFont="1" applyFill="1" applyBorder="1" applyAlignment="1">
      <alignment horizontal="right" vertical="center"/>
    </xf>
    <xf numFmtId="277" fontId="107" fillId="44" borderId="53" xfId="1" applyNumberFormat="1" applyFont="1" applyFill="1" applyBorder="1" applyAlignment="1">
      <alignment horizontal="right" vertical="center"/>
    </xf>
    <xf numFmtId="0" fontId="116" fillId="17" borderId="5" xfId="0" applyFont="1" applyFill="1" applyBorder="1" applyAlignment="1">
      <alignment horizontal="center" vertical="center"/>
    </xf>
    <xf numFmtId="281" fontId="106" fillId="17" borderId="39" xfId="1" applyNumberFormat="1" applyFont="1" applyFill="1" applyBorder="1" applyAlignment="1" applyProtection="1">
      <alignment horizontal="center" vertical="center"/>
    </xf>
    <xf numFmtId="287" fontId="104" fillId="17" borderId="0" xfId="0" applyNumberFormat="1" applyFont="1" applyFill="1" applyAlignment="1" applyProtection="1">
      <alignment vertical="center"/>
    </xf>
    <xf numFmtId="287" fontId="104" fillId="17" borderId="0" xfId="2" applyNumberFormat="1" applyFont="1" applyFill="1" applyAlignment="1" applyProtection="1">
      <alignment vertical="center"/>
    </xf>
    <xf numFmtId="0" fontId="104" fillId="0" borderId="0" xfId="0" applyFont="1" applyAlignment="1">
      <alignment horizontal="left" vertical="center"/>
    </xf>
    <xf numFmtId="291" fontId="104" fillId="0" borderId="0" xfId="1" applyNumberFormat="1" applyFont="1" applyAlignment="1">
      <alignment vertical="center"/>
    </xf>
    <xf numFmtId="291" fontId="113" fillId="0" borderId="0" xfId="1" applyNumberFormat="1" applyFont="1" applyAlignment="1">
      <alignment vertical="center"/>
    </xf>
    <xf numFmtId="0" fontId="105" fillId="17" borderId="0" xfId="0" applyFont="1" applyFill="1" applyBorder="1" applyAlignment="1">
      <alignment vertical="center"/>
    </xf>
    <xf numFmtId="291" fontId="123" fillId="0" borderId="0" xfId="1" applyNumberFormat="1" applyFont="1" applyAlignment="1">
      <alignment vertical="center"/>
    </xf>
    <xf numFmtId="291" fontId="105" fillId="0" borderId="0" xfId="1" applyNumberFormat="1" applyFont="1" applyAlignment="1">
      <alignment vertical="center"/>
    </xf>
    <xf numFmtId="291" fontId="105" fillId="0" borderId="0" xfId="0" applyNumberFormat="1" applyFont="1" applyAlignment="1">
      <alignment vertical="center"/>
    </xf>
    <xf numFmtId="10" fontId="91" fillId="0" borderId="0" xfId="2" applyNumberFormat="1" applyFont="1" applyBorder="1"/>
    <xf numFmtId="0" fontId="0" fillId="0" borderId="0" xfId="0" applyBorder="1" applyAlignment="1">
      <alignment horizontal="center"/>
    </xf>
    <xf numFmtId="0" fontId="91" fillId="0" borderId="0" xfId="0" applyFont="1" applyBorder="1" applyAlignment="1">
      <alignment horizontal="center"/>
    </xf>
    <xf numFmtId="268" fontId="91" fillId="0" borderId="0" xfId="1" applyNumberFormat="1" applyFont="1" applyBorder="1"/>
    <xf numFmtId="274" fontId="0" fillId="0" borderId="0" xfId="0" applyNumberFormat="1" applyBorder="1"/>
    <xf numFmtId="274" fontId="91" fillId="0" borderId="0" xfId="0" applyNumberFormat="1" applyFont="1" applyBorder="1"/>
    <xf numFmtId="292" fontId="0" fillId="0" borderId="0" xfId="1" applyNumberFormat="1" applyFont="1" applyBorder="1"/>
    <xf numFmtId="0" fontId="105" fillId="0" borderId="0" xfId="0" applyFont="1" applyAlignment="1">
      <alignment horizontal="left" vertical="center"/>
    </xf>
    <xf numFmtId="291" fontId="91" fillId="0" borderId="0" xfId="1" applyNumberFormat="1" applyFont="1" applyBorder="1"/>
    <xf numFmtId="0" fontId="104" fillId="40" borderId="0" xfId="0" applyFont="1" applyFill="1" applyBorder="1" applyAlignment="1">
      <alignment horizontal="left" vertical="center"/>
    </xf>
    <xf numFmtId="268" fontId="91" fillId="0" borderId="0" xfId="0" applyNumberFormat="1" applyFont="1" applyBorder="1"/>
    <xf numFmtId="272" fontId="121" fillId="0" borderId="2" xfId="1" applyNumberFormat="1" applyFont="1" applyBorder="1" applyAlignment="1" applyProtection="1">
      <alignment horizontal="center" vertical="center"/>
    </xf>
    <xf numFmtId="277" fontId="106" fillId="40" borderId="39" xfId="1" applyNumberFormat="1" applyFont="1" applyFill="1" applyBorder="1" applyAlignment="1" applyProtection="1">
      <alignment horizontal="center" vertical="center"/>
    </xf>
    <xf numFmtId="277" fontId="106" fillId="44" borderId="39" xfId="1" applyNumberFormat="1" applyFont="1" applyFill="1" applyBorder="1" applyAlignment="1" applyProtection="1">
      <alignment horizontal="center" vertical="center"/>
    </xf>
    <xf numFmtId="288" fontId="106" fillId="44" borderId="39" xfId="1" applyNumberFormat="1" applyFont="1" applyFill="1" applyBorder="1" applyAlignment="1" applyProtection="1">
      <alignment horizontal="center" vertical="center"/>
    </xf>
    <xf numFmtId="283" fontId="107" fillId="28" borderId="2" xfId="2" applyNumberFormat="1" applyFont="1" applyFill="1" applyBorder="1" applyAlignment="1">
      <alignment horizontal="right" vertical="center"/>
    </xf>
    <xf numFmtId="0" fontId="104" fillId="40" borderId="26" xfId="0" applyFont="1" applyFill="1" applyBorder="1" applyAlignment="1">
      <alignment horizontal="left" vertical="center"/>
    </xf>
    <xf numFmtId="0" fontId="105" fillId="0" borderId="39" xfId="0" applyFont="1" applyBorder="1" applyAlignment="1">
      <alignment horizontal="center" vertical="center"/>
    </xf>
    <xf numFmtId="0" fontId="105" fillId="28" borderId="2" xfId="0" applyFont="1" applyFill="1" applyBorder="1" applyAlignment="1">
      <alignment vertical="center"/>
    </xf>
    <xf numFmtId="268" fontId="91" fillId="0" borderId="39" xfId="0" applyNumberFormat="1" applyFont="1" applyBorder="1"/>
    <xf numFmtId="291" fontId="91" fillId="0" borderId="2" xfId="1" applyNumberFormat="1" applyFont="1" applyBorder="1"/>
    <xf numFmtId="277" fontId="106" fillId="17" borderId="2" xfId="1" applyNumberFormat="1" applyFont="1" applyFill="1" applyBorder="1" applyAlignment="1">
      <alignment vertical="center"/>
    </xf>
    <xf numFmtId="277" fontId="106" fillId="17" borderId="39" xfId="1" applyNumberFormat="1" applyFont="1" applyFill="1" applyBorder="1" applyAlignment="1">
      <alignment vertical="center"/>
    </xf>
    <xf numFmtId="0" fontId="112" fillId="0" borderId="40" xfId="0" applyFont="1" applyBorder="1" applyAlignment="1">
      <alignment vertical="center"/>
    </xf>
    <xf numFmtId="17" fontId="99" fillId="28" borderId="38" xfId="0" quotePrefix="1" applyNumberFormat="1" applyFont="1" applyFill="1" applyBorder="1" applyAlignment="1">
      <alignment horizontal="center" vertical="center" textRotation="90"/>
    </xf>
    <xf numFmtId="17" fontId="99" fillId="28" borderId="11" xfId="0" quotePrefix="1" applyNumberFormat="1" applyFont="1" applyFill="1" applyBorder="1" applyAlignment="1">
      <alignment horizontal="center" vertical="center" textRotation="90"/>
    </xf>
    <xf numFmtId="17" fontId="99" fillId="28" borderId="39" xfId="0" quotePrefix="1" applyNumberFormat="1" applyFont="1" applyFill="1" applyBorder="1" applyAlignment="1">
      <alignment horizontal="center" vertical="center" textRotation="90"/>
    </xf>
    <xf numFmtId="17" fontId="99" fillId="28" borderId="38" xfId="0" quotePrefix="1" applyNumberFormat="1" applyFont="1" applyFill="1" applyBorder="1" applyAlignment="1">
      <alignment horizontal="center" vertical="center" textRotation="90" wrapText="1"/>
    </xf>
    <xf numFmtId="17" fontId="99" fillId="28" borderId="11" xfId="0" quotePrefix="1" applyNumberFormat="1" applyFont="1" applyFill="1" applyBorder="1" applyAlignment="1">
      <alignment horizontal="center" vertical="center" textRotation="90" wrapText="1"/>
    </xf>
    <xf numFmtId="17" fontId="99" fillId="28" borderId="39" xfId="0" quotePrefix="1" applyNumberFormat="1" applyFont="1" applyFill="1" applyBorder="1" applyAlignment="1">
      <alignment horizontal="center" vertical="center" textRotation="90" wrapText="1"/>
    </xf>
    <xf numFmtId="0" fontId="13" fillId="0" borderId="0" xfId="224" applyFont="1" applyFill="1" applyAlignment="1" applyProtection="1"/>
    <xf numFmtId="0" fontId="4" fillId="0" borderId="0" xfId="224" applyFill="1" applyAlignment="1" applyProtection="1"/>
    <xf numFmtId="0" fontId="39" fillId="0" borderId="0" xfId="224" applyFont="1" applyFill="1" applyAlignment="1" applyProtection="1"/>
    <xf numFmtId="0" fontId="93" fillId="15" borderId="30" xfId="224" applyFont="1" applyFill="1" applyBorder="1" applyAlignment="1" applyProtection="1">
      <alignment horizontal="center" vertical="center" wrapText="1"/>
    </xf>
    <xf numFmtId="0" fontId="4" fillId="0" borderId="31" xfId="224" applyBorder="1" applyProtection="1"/>
    <xf numFmtId="0" fontId="92" fillId="15" borderId="30" xfId="224" applyFont="1" applyFill="1" applyBorder="1" applyAlignment="1" applyProtection="1">
      <alignment horizontal="center" vertical="center" wrapText="1"/>
    </xf>
    <xf numFmtId="0" fontId="92" fillId="15" borderId="34" xfId="224" applyFont="1" applyFill="1" applyBorder="1" applyAlignment="1" applyProtection="1">
      <alignment horizontal="center" vertical="center" wrapText="1"/>
    </xf>
    <xf numFmtId="0" fontId="92" fillId="15" borderId="31" xfId="224" applyFont="1" applyFill="1" applyBorder="1" applyAlignment="1" applyProtection="1">
      <alignment horizontal="center" vertical="center" wrapText="1"/>
    </xf>
    <xf numFmtId="0" fontId="92" fillId="15" borderId="36" xfId="224" applyFont="1" applyFill="1" applyBorder="1" applyAlignment="1" applyProtection="1">
      <alignment horizontal="center" vertical="center" wrapText="1"/>
    </xf>
    <xf numFmtId="0" fontId="92" fillId="15" borderId="37" xfId="224" applyFont="1" applyFill="1" applyBorder="1" applyAlignment="1" applyProtection="1">
      <alignment horizontal="center" vertical="center" wrapText="1"/>
    </xf>
    <xf numFmtId="0" fontId="92" fillId="15" borderId="29" xfId="224" applyFont="1" applyFill="1" applyBorder="1" applyAlignment="1" applyProtection="1">
      <alignment horizontal="center" vertical="center" wrapText="1"/>
    </xf>
    <xf numFmtId="0" fontId="92" fillId="15" borderId="32" xfId="224" applyFont="1" applyFill="1" applyBorder="1" applyAlignment="1" applyProtection="1">
      <alignment horizontal="center" vertical="center" wrapText="1"/>
    </xf>
    <xf numFmtId="0" fontId="93" fillId="15" borderId="34" xfId="224" applyFont="1" applyFill="1" applyBorder="1" applyAlignment="1" applyProtection="1">
      <alignment horizontal="center" vertical="center" wrapText="1"/>
    </xf>
    <xf numFmtId="0" fontId="93" fillId="15" borderId="31" xfId="224" applyFont="1" applyFill="1" applyBorder="1" applyAlignment="1" applyProtection="1">
      <alignment horizontal="center" vertical="center" wrapText="1"/>
    </xf>
    <xf numFmtId="0" fontId="107" fillId="28" borderId="40" xfId="0" applyFont="1" applyFill="1" applyBorder="1" applyAlignment="1">
      <alignment horizontal="left" vertical="center" wrapText="1"/>
    </xf>
    <xf numFmtId="0" fontId="107" fillId="28" borderId="7" xfId="0" applyFont="1" applyFill="1" applyBorder="1" applyAlignment="1">
      <alignment horizontal="left" vertical="center" wrapText="1"/>
    </xf>
    <xf numFmtId="0" fontId="112" fillId="0" borderId="40" xfId="0" applyFont="1" applyBorder="1" applyAlignment="1">
      <alignment vertical="center" wrapText="1"/>
    </xf>
    <xf numFmtId="0" fontId="84" fillId="0" borderId="41" xfId="0" applyFont="1" applyBorder="1" applyAlignment="1">
      <alignment vertical="center" wrapText="1"/>
    </xf>
    <xf numFmtId="0" fontId="112" fillId="0" borderId="26" xfId="0" applyFont="1" applyBorder="1" applyAlignment="1">
      <alignment vertical="center" wrapText="1"/>
    </xf>
    <xf numFmtId="0" fontId="84" fillId="0" borderId="27" xfId="0" applyFont="1" applyBorder="1" applyAlignment="1">
      <alignment vertical="center" wrapText="1"/>
    </xf>
    <xf numFmtId="0" fontId="112" fillId="0" borderId="64" xfId="0" applyFont="1" applyBorder="1" applyAlignment="1">
      <alignment vertical="center" wrapText="1"/>
    </xf>
    <xf numFmtId="0" fontId="84" fillId="0" borderId="65" xfId="0" applyFont="1" applyBorder="1" applyAlignment="1">
      <alignment vertical="center" wrapText="1"/>
    </xf>
    <xf numFmtId="0" fontId="105" fillId="44" borderId="51" xfId="0" applyFont="1" applyFill="1" applyBorder="1" applyAlignment="1">
      <alignment horizontal="left" vertical="center" wrapText="1"/>
    </xf>
    <xf numFmtId="0" fontId="105" fillId="44" borderId="53" xfId="0" applyFont="1" applyFill="1" applyBorder="1" applyAlignment="1">
      <alignment horizontal="left" vertical="center" wrapText="1"/>
    </xf>
    <xf numFmtId="0" fontId="119" fillId="0" borderId="6" xfId="0" applyFont="1" applyBorder="1" applyAlignment="1" applyProtection="1">
      <alignment horizontal="left" vertical="center" wrapText="1"/>
    </xf>
    <xf numFmtId="0" fontId="113" fillId="0" borderId="16" xfId="0" applyFont="1" applyBorder="1" applyAlignment="1">
      <alignment vertical="center" wrapText="1"/>
    </xf>
    <xf numFmtId="0" fontId="113" fillId="0" borderId="60" xfId="0" applyFont="1" applyBorder="1" applyAlignment="1">
      <alignment vertical="center" wrapText="1"/>
    </xf>
    <xf numFmtId="0" fontId="113" fillId="0" borderId="0" xfId="0" applyFont="1" applyBorder="1" applyAlignment="1">
      <alignment vertical="center" wrapText="1"/>
    </xf>
    <xf numFmtId="0" fontId="113" fillId="0" borderId="25" xfId="0" applyFont="1" applyBorder="1" applyAlignment="1">
      <alignment vertical="center" wrapText="1"/>
    </xf>
    <xf numFmtId="0" fontId="103" fillId="0" borderId="40" xfId="0" applyFont="1" applyBorder="1" applyAlignment="1">
      <alignment horizontal="center" vertical="center"/>
    </xf>
    <xf numFmtId="0" fontId="103" fillId="0" borderId="7" xfId="0" applyFont="1" applyBorder="1" applyAlignment="1">
      <alignment horizontal="center" vertical="center"/>
    </xf>
    <xf numFmtId="0" fontId="103" fillId="0" borderId="41" xfId="0" applyFont="1" applyBorder="1" applyAlignment="1">
      <alignment horizontal="center" vertical="center"/>
    </xf>
    <xf numFmtId="0" fontId="105" fillId="28" borderId="38" xfId="0" applyFont="1" applyFill="1" applyBorder="1" applyAlignment="1">
      <alignment horizontal="left" vertical="center" wrapText="1"/>
    </xf>
    <xf numFmtId="0" fontId="105" fillId="28" borderId="39" xfId="0" applyFont="1" applyFill="1" applyBorder="1" applyAlignment="1">
      <alignment horizontal="left" vertical="center" wrapText="1"/>
    </xf>
    <xf numFmtId="0" fontId="105" fillId="28" borderId="38" xfId="0" applyFont="1" applyFill="1" applyBorder="1" applyAlignment="1">
      <alignment horizontal="center" vertical="center" wrapText="1"/>
    </xf>
    <xf numFmtId="0" fontId="105" fillId="28" borderId="39" xfId="0" applyFont="1" applyFill="1" applyBorder="1" applyAlignment="1">
      <alignment horizontal="center" vertical="center" wrapText="1"/>
    </xf>
    <xf numFmtId="0" fontId="107" fillId="28" borderId="22" xfId="0" applyFont="1" applyFill="1" applyBorder="1" applyAlignment="1">
      <alignment horizontal="center" vertical="center" wrapText="1"/>
    </xf>
    <xf numFmtId="0" fontId="107" fillId="28" borderId="23" xfId="0" applyFont="1" applyFill="1" applyBorder="1" applyAlignment="1">
      <alignment horizontal="center" vertical="center" wrapText="1"/>
    </xf>
    <xf numFmtId="0" fontId="107" fillId="28" borderId="26" xfId="0" applyFont="1" applyFill="1" applyBorder="1" applyAlignment="1">
      <alignment horizontal="center" vertical="center" wrapText="1"/>
    </xf>
    <xf numFmtId="0" fontId="107" fillId="28" borderId="27" xfId="0" applyFont="1" applyFill="1" applyBorder="1" applyAlignment="1">
      <alignment horizontal="center" vertical="center" wrapText="1"/>
    </xf>
    <xf numFmtId="0" fontId="112" fillId="0" borderId="40" xfId="0" applyFont="1" applyBorder="1" applyAlignment="1">
      <alignment vertical="center"/>
    </xf>
    <xf numFmtId="0" fontId="112" fillId="0" borderId="41" xfId="0" applyFont="1" applyBorder="1" applyAlignment="1">
      <alignment vertical="center"/>
    </xf>
    <xf numFmtId="0" fontId="112" fillId="0" borderId="40" xfId="0" quotePrefix="1" applyFont="1" applyBorder="1" applyAlignment="1">
      <alignment vertical="center"/>
    </xf>
    <xf numFmtId="0" fontId="112" fillId="40" borderId="40" xfId="0" applyFont="1" applyFill="1" applyBorder="1" applyAlignment="1">
      <alignment vertical="center" wrapText="1"/>
    </xf>
    <xf numFmtId="0" fontId="112" fillId="40" borderId="41" xfId="0" applyFont="1" applyFill="1" applyBorder="1" applyAlignment="1">
      <alignment vertical="center" wrapText="1"/>
    </xf>
    <xf numFmtId="0" fontId="112" fillId="0" borderId="41" xfId="0" applyFont="1" applyBorder="1" applyAlignment="1">
      <alignment vertical="center" wrapText="1"/>
    </xf>
    <xf numFmtId="0" fontId="106" fillId="28" borderId="62" xfId="0" applyFont="1" applyFill="1" applyBorder="1" applyAlignment="1">
      <alignment vertical="center"/>
    </xf>
    <xf numFmtId="0" fontId="106" fillId="28" borderId="63" xfId="0" applyFont="1" applyFill="1" applyBorder="1" applyAlignment="1">
      <alignment vertical="center"/>
    </xf>
    <xf numFmtId="0" fontId="112" fillId="0" borderId="22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center" vertical="center" wrapText="1"/>
    </xf>
    <xf numFmtId="0" fontId="112" fillId="0" borderId="24" xfId="0" applyFont="1" applyBorder="1" applyAlignment="1">
      <alignment horizontal="center" vertical="center" wrapText="1"/>
    </xf>
    <xf numFmtId="0" fontId="112" fillId="0" borderId="25" xfId="0" applyFont="1" applyBorder="1" applyAlignment="1">
      <alignment horizontal="center" vertical="center" wrapText="1"/>
    </xf>
    <xf numFmtId="0" fontId="112" fillId="0" borderId="26" xfId="0" applyFont="1" applyBorder="1" applyAlignment="1">
      <alignment horizontal="center" vertical="center" wrapText="1"/>
    </xf>
    <xf numFmtId="0" fontId="112" fillId="0" borderId="27" xfId="0" applyFont="1" applyBorder="1" applyAlignment="1">
      <alignment horizontal="center" vertical="center" wrapText="1"/>
    </xf>
    <xf numFmtId="0" fontId="110" fillId="43" borderId="40" xfId="0" applyFont="1" applyFill="1" applyBorder="1" applyAlignment="1" applyProtection="1">
      <alignment horizontal="center" vertical="center"/>
    </xf>
    <xf numFmtId="0" fontId="110" fillId="43" borderId="7" xfId="0" applyFont="1" applyFill="1" applyBorder="1" applyAlignment="1" applyProtection="1">
      <alignment horizontal="center" vertical="center"/>
    </xf>
    <xf numFmtId="0" fontId="110" fillId="43" borderId="41" xfId="0" applyFont="1" applyFill="1" applyBorder="1" applyAlignment="1" applyProtection="1">
      <alignment horizontal="center" vertical="center"/>
    </xf>
    <xf numFmtId="0" fontId="117" fillId="43" borderId="40" xfId="0" applyFont="1" applyFill="1" applyBorder="1" applyAlignment="1" applyProtection="1">
      <alignment horizontal="left" vertical="center"/>
    </xf>
    <xf numFmtId="0" fontId="117" fillId="43" borderId="7" xfId="0" applyFont="1" applyFill="1" applyBorder="1" applyAlignment="1" applyProtection="1">
      <alignment horizontal="left" vertical="center"/>
    </xf>
    <xf numFmtId="0" fontId="117" fillId="43" borderId="41" xfId="0" applyFont="1" applyFill="1" applyBorder="1" applyAlignment="1" applyProtection="1">
      <alignment horizontal="left" vertical="center"/>
    </xf>
    <xf numFmtId="270" fontId="110" fillId="43" borderId="0" xfId="0" applyNumberFormat="1" applyFont="1" applyFill="1" applyBorder="1" applyAlignment="1" applyProtection="1">
      <alignment horizontal="center" vertical="center"/>
    </xf>
    <xf numFmtId="0" fontId="105" fillId="28" borderId="38" xfId="0" applyFont="1" applyFill="1" applyBorder="1" applyAlignment="1" applyProtection="1">
      <alignment horizontal="center" vertical="center" wrapText="1"/>
    </xf>
    <xf numFmtId="0" fontId="105" fillId="28" borderId="39" xfId="0" applyFont="1" applyFill="1" applyBorder="1" applyAlignment="1" applyProtection="1">
      <alignment horizontal="center" vertical="center" wrapText="1"/>
    </xf>
    <xf numFmtId="279" fontId="106" fillId="0" borderId="0" xfId="0" applyNumberFormat="1" applyFont="1" applyAlignment="1" applyProtection="1">
      <alignment horizontal="center" vertical="center"/>
    </xf>
    <xf numFmtId="0" fontId="105" fillId="28" borderId="38" xfId="0" applyFont="1" applyFill="1" applyBorder="1" applyAlignment="1" applyProtection="1">
      <alignment horizontal="left" vertical="center" wrapText="1"/>
    </xf>
    <xf numFmtId="0" fontId="105" fillId="28" borderId="39" xfId="0" applyFont="1" applyFill="1" applyBorder="1" applyAlignment="1" applyProtection="1">
      <alignment horizontal="left" vertical="center" wrapText="1"/>
    </xf>
    <xf numFmtId="0" fontId="115" fillId="28" borderId="38" xfId="0" applyFont="1" applyFill="1" applyBorder="1" applyAlignment="1" applyProtection="1">
      <alignment horizontal="center" vertical="center" wrapText="1"/>
    </xf>
    <xf numFmtId="0" fontId="115" fillId="28" borderId="39" xfId="0" applyFont="1" applyFill="1" applyBorder="1" applyAlignment="1" applyProtection="1">
      <alignment horizontal="center" vertical="center" wrapText="1"/>
    </xf>
    <xf numFmtId="0" fontId="113" fillId="0" borderId="40" xfId="0" applyFont="1" applyBorder="1" applyAlignment="1" applyProtection="1">
      <alignment horizontal="left" vertical="center" wrapText="1"/>
    </xf>
    <xf numFmtId="0" fontId="113" fillId="0" borderId="7" xfId="0" applyFont="1" applyBorder="1" applyAlignment="1" applyProtection="1">
      <alignment horizontal="left" vertical="center" wrapText="1"/>
    </xf>
    <xf numFmtId="0" fontId="113" fillId="0" borderId="41" xfId="0" applyFont="1" applyBorder="1" applyAlignment="1" applyProtection="1">
      <alignment horizontal="left" vertical="center" wrapText="1"/>
    </xf>
    <xf numFmtId="0" fontId="111" fillId="0" borderId="40" xfId="0" applyFont="1" applyBorder="1" applyAlignment="1" applyProtection="1">
      <alignment horizontal="left" vertical="center" wrapText="1"/>
    </xf>
    <xf numFmtId="0" fontId="111" fillId="0" borderId="7" xfId="0" applyFont="1" applyBorder="1" applyAlignment="1" applyProtection="1">
      <alignment horizontal="left" vertical="center" wrapText="1"/>
    </xf>
    <xf numFmtId="0" fontId="111" fillId="0" borderId="41" xfId="0" applyFont="1" applyBorder="1" applyAlignment="1" applyProtection="1">
      <alignment horizontal="left" vertical="center" wrapText="1"/>
    </xf>
    <xf numFmtId="0" fontId="122" fillId="0" borderId="22" xfId="0" applyFont="1" applyBorder="1" applyAlignment="1" applyProtection="1">
      <alignment horizontal="left" vertical="center" wrapText="1"/>
    </xf>
    <xf numFmtId="0" fontId="122" fillId="0" borderId="6" xfId="0" applyFont="1" applyBorder="1" applyAlignment="1" applyProtection="1">
      <alignment horizontal="left" vertical="center" wrapText="1"/>
    </xf>
    <xf numFmtId="0" fontId="122" fillId="0" borderId="23" xfId="0" applyFont="1" applyBorder="1" applyAlignment="1" applyProtection="1">
      <alignment horizontal="left" vertical="center" wrapText="1"/>
    </xf>
    <xf numFmtId="0" fontId="122" fillId="0" borderId="26" xfId="0" applyFont="1" applyBorder="1" applyAlignment="1" applyProtection="1">
      <alignment horizontal="left" vertical="center" wrapText="1"/>
    </xf>
    <xf numFmtId="0" fontId="122" fillId="0" borderId="5" xfId="0" applyFont="1" applyBorder="1" applyAlignment="1" applyProtection="1">
      <alignment horizontal="left" vertical="center" wrapText="1"/>
    </xf>
    <xf numFmtId="0" fontId="122" fillId="0" borderId="27" xfId="0" applyFont="1" applyBorder="1" applyAlignment="1" applyProtection="1">
      <alignment horizontal="left" vertical="center" wrapText="1"/>
    </xf>
    <xf numFmtId="0" fontId="110" fillId="43" borderId="0" xfId="0" applyFont="1" applyFill="1" applyBorder="1" applyAlignment="1">
      <alignment horizontal="left" vertical="center"/>
    </xf>
    <xf numFmtId="0" fontId="119" fillId="0" borderId="0" xfId="0" applyFont="1" applyAlignment="1" applyProtection="1">
      <alignment horizontal="left" vertical="center" wrapText="1"/>
    </xf>
    <xf numFmtId="0" fontId="113" fillId="0" borderId="22" xfId="0" applyFont="1" applyBorder="1" applyAlignment="1" applyProtection="1">
      <alignment horizontal="left" vertical="center" wrapText="1"/>
    </xf>
    <xf numFmtId="0" fontId="113" fillId="0" borderId="6" xfId="0" applyFont="1" applyBorder="1" applyAlignment="1" applyProtection="1">
      <alignment horizontal="left" vertical="center" wrapText="1"/>
    </xf>
    <xf numFmtId="0" fontId="113" fillId="0" borderId="23" xfId="0" applyFont="1" applyBorder="1" applyAlignment="1" applyProtection="1">
      <alignment horizontal="left" vertical="center" wrapText="1"/>
    </xf>
    <xf numFmtId="0" fontId="113" fillId="0" borderId="24" xfId="0" applyFont="1" applyBorder="1" applyAlignment="1" applyProtection="1">
      <alignment horizontal="left" vertical="center" wrapText="1"/>
    </xf>
    <xf numFmtId="0" fontId="113" fillId="0" borderId="0" xfId="0" applyFont="1" applyBorder="1" applyAlignment="1" applyProtection="1">
      <alignment horizontal="left" vertical="center" wrapText="1"/>
    </xf>
    <xf numFmtId="0" fontId="113" fillId="0" borderId="25" xfId="0" applyFont="1" applyBorder="1" applyAlignment="1" applyProtection="1">
      <alignment horizontal="left" vertical="center" wrapText="1"/>
    </xf>
    <xf numFmtId="0" fontId="113" fillId="0" borderId="26" xfId="0" applyFont="1" applyBorder="1" applyAlignment="1" applyProtection="1">
      <alignment horizontal="left" vertical="center" wrapText="1"/>
    </xf>
    <xf numFmtId="0" fontId="113" fillId="0" borderId="5" xfId="0" applyFont="1" applyBorder="1" applyAlignment="1" applyProtection="1">
      <alignment horizontal="left" vertical="center" wrapText="1"/>
    </xf>
    <xf numFmtId="0" fontId="113" fillId="0" borderId="27" xfId="0" applyFont="1" applyBorder="1" applyAlignment="1" applyProtection="1">
      <alignment horizontal="left" vertical="center" wrapText="1"/>
    </xf>
  </cellXfs>
  <cellStyles count="358">
    <cellStyle name="#" xfId="3"/>
    <cellStyle name="##" xfId="4"/>
    <cellStyle name="$ Forecast" xfId="5"/>
    <cellStyle name="$ History" xfId="6"/>
    <cellStyle name="$m" xfId="7"/>
    <cellStyle name="%" xfId="8"/>
    <cellStyle name="% change/margin" xfId="9"/>
    <cellStyle name="% Forecast" xfId="10"/>
    <cellStyle name="% History" xfId="11"/>
    <cellStyle name="% Presentation" xfId="12"/>
    <cellStyle name="(Comma)" xfId="13"/>
    <cellStyle name="******************************************" xfId="14"/>
    <cellStyle name="_214342_2" xfId="15"/>
    <cellStyle name="_5 Year Budget Template - Challenger Northern Gas (Jersey Co) v5" xfId="16"/>
    <cellStyle name="_5 Year Budget Template - Challenger Towers (Jersey Co) - Completed v5" xfId="17"/>
    <cellStyle name="_5 Year Budget Template - Challenger Wales  West (Jersey Co) v5" xfId="18"/>
    <cellStyle name="_Actual Revenue" xfId="19"/>
    <cellStyle name="_Arqiva" xfId="20"/>
    <cellStyle name="_Arqiva 2" xfId="21"/>
    <cellStyle name="_Book3" xfId="22"/>
    <cellStyle name="_Capital CSL template" xfId="23"/>
    <cellStyle name="_CIF Distriubutions - Sent to banks (Aug 06) v5" xfId="24"/>
    <cellStyle name="_CIF Distriubutions - Sent to banks (Aug 06) v6" xfId="25"/>
    <cellStyle name="_CIF tax model v.2" xfId="26"/>
    <cellStyle name="_CIF1 5 Year Budget Workings-v2 010506" xfId="27"/>
    <cellStyle name="_CIF2 5 Year Budget Workings" xfId="28"/>
    <cellStyle name="_CNGL Forecasts 30June06 based on May06 actuals" xfId="29"/>
    <cellStyle name="_Copy of IAM - Draft v2.5b 19112006" xfId="30"/>
    <cellStyle name="_Copy of Simple Consolidated CIF Model 4Oct05 PDS" xfId="31"/>
    <cellStyle name="_CTL Cash Flow Feb06" xfId="32"/>
    <cellStyle name="_CTL Forecasts 30June06 based on May06 actuals" xfId="33"/>
    <cellStyle name="_CTL Forecasts 30June06 based on May06 actuals-v2 per FLB distn (2)" xfId="34"/>
    <cellStyle name="_CWWGL Forecasts 30June06 based on May06 actuals-v2" xfId="35"/>
    <cellStyle name="_DN Sale Model 040611 Sydney AL" xfId="36"/>
    <cellStyle name="_Duo analysis" xfId="37"/>
    <cellStyle name="_Highlight" xfId="38"/>
    <cellStyle name="_IAM - Draft v2 2c 03112006" xfId="39"/>
    <cellStyle name="_Inexus" xfId="40"/>
    <cellStyle name="_Inexus (2)" xfId="41"/>
    <cellStyle name="_Inexus Model Aug 06" xfId="42"/>
    <cellStyle name="_InvSumm" xfId="43"/>
    <cellStyle name="_Lastmile model - Trent v2" xfId="44"/>
    <cellStyle name="_Pegasus Final Model 12 Jul 05_Formula ok" xfId="45"/>
    <cellStyle name="_Summary" xfId="46"/>
    <cellStyle name="_Valuation comparison" xfId="47"/>
    <cellStyle name="_Wales &amp; West" xfId="48"/>
    <cellStyle name="¢" xfId="49"/>
    <cellStyle name="=C:\WINNT\SYSTEM32\COMMAND.COM" xfId="50"/>
    <cellStyle name="=C:\WINNT35\SYSTEM32\COMMAND.COM" xfId="51"/>
    <cellStyle name="0.0%" xfId="52"/>
    <cellStyle name="0000" xfId="53"/>
    <cellStyle name="0x" xfId="54"/>
    <cellStyle name="1" xfId="55"/>
    <cellStyle name="1Decimal" xfId="56"/>
    <cellStyle name="1dp" xfId="57"/>
    <cellStyle name="2DecimalPercent" xfId="58"/>
    <cellStyle name="2Decimals" xfId="59"/>
    <cellStyle name="2dp" xfId="60"/>
    <cellStyle name="3dp" xfId="61"/>
    <cellStyle name="9.86" xfId="62"/>
    <cellStyle name="Act_%1" xfId="63"/>
    <cellStyle name="Actual Date" xfId="64"/>
    <cellStyle name="Analyst_Data" xfId="65"/>
    <cellStyle name="assumption 1" xfId="66"/>
    <cellStyle name="Assumption 2" xfId="67"/>
    <cellStyle name="Assumption 3" xfId="68"/>
    <cellStyle name="Assumption Background" xfId="69"/>
    <cellStyle name="Assumption Date" xfId="70"/>
    <cellStyle name="Assumption Date Right" xfId="71"/>
    <cellStyle name="Assumption Number Right" xfId="72"/>
    <cellStyle name="Assumption Percentage Right" xfId="73"/>
    <cellStyle name="bibp2" xfId="74"/>
    <cellStyle name="Black" xfId="75"/>
    <cellStyle name="blank" xfId="76"/>
    <cellStyle name="BlankedZeros" xfId="77"/>
    <cellStyle name="Blue" xfId="78"/>
    <cellStyle name="BMM_Data Input" xfId="79"/>
    <cellStyle name="Body" xfId="80"/>
    <cellStyle name="bold" xfId="81"/>
    <cellStyle name="Border" xfId="82"/>
    <cellStyle name="Border [SubTotal]" xfId="83"/>
    <cellStyle name="Border [Total]" xfId="84"/>
    <cellStyle name="Border Heavy" xfId="85"/>
    <cellStyle name="Border Thin" xfId="86"/>
    <cellStyle name="Border_Arqiva" xfId="87"/>
    <cellStyle name="Ç¥ÁØ_¿ù°£¿ä¾àº¸°í" xfId="88"/>
    <cellStyle name="Calc Currency (0)" xfId="89"/>
    <cellStyle name="Cash" xfId="90"/>
    <cellStyle name="Check" xfId="91"/>
    <cellStyle name="Comma" xfId="1" builtinId="3"/>
    <cellStyle name="Comma  - Style1" xfId="92"/>
    <cellStyle name="Comma  - Style2" xfId="93"/>
    <cellStyle name="Comma  - Style3" xfId="94"/>
    <cellStyle name="Comma  - Style4" xfId="95"/>
    <cellStyle name="Comma  - Style5" xfId="96"/>
    <cellStyle name="Comma  - Style6" xfId="97"/>
    <cellStyle name="Comma  - Style7" xfId="98"/>
    <cellStyle name="Comma  - Style8" xfId="99"/>
    <cellStyle name="Comma 2" xfId="100"/>
    <cellStyle name="Comma 2 2" xfId="342"/>
    <cellStyle name="Comma 3" xfId="101"/>
    <cellStyle name="Comma 3 2" xfId="343"/>
    <cellStyle name="Comma 4" xfId="341"/>
    <cellStyle name="Comma0" xfId="102"/>
    <cellStyle name="CommaRounded" xfId="103"/>
    <cellStyle name="Content - Calculation" xfId="104"/>
    <cellStyle name="Content - Historic Link" xfId="105"/>
    <cellStyle name="Content - Input" xfId="106"/>
    <cellStyle name="Content - Name" xfId="107"/>
    <cellStyle name="Content - Unique" xfId="108"/>
    <cellStyle name="Copied" xfId="109"/>
    <cellStyle name="Curren - Style2" xfId="110"/>
    <cellStyle name="Currency [$]" xfId="111"/>
    <cellStyle name="Currency [£]" xfId="112"/>
    <cellStyle name="Currency [€]" xfId="113"/>
    <cellStyle name="Currency [0] U" xfId="114"/>
    <cellStyle name="Currency [2]" xfId="115"/>
    <cellStyle name="Currency [2] U" xfId="116"/>
    <cellStyle name="Currency 0.0" xfId="117"/>
    <cellStyle name="Currency 2" xfId="118"/>
    <cellStyle name="Currency 2 2" xfId="344"/>
    <cellStyle name="Currency Canada" xfId="119"/>
    <cellStyle name="Currency Euro" xfId="120"/>
    <cellStyle name="Currency Peso" xfId="121"/>
    <cellStyle name="Currency Pound" xfId="122"/>
    <cellStyle name="Currency US" xfId="123"/>
    <cellStyle name="Currency(Cents)" xfId="124"/>
    <cellStyle name="Currency0" xfId="125"/>
    <cellStyle name="Currency3" xfId="126"/>
    <cellStyle name="Data Input" xfId="127"/>
    <cellStyle name="date" xfId="128"/>
    <cellStyle name="Date U" xfId="129"/>
    <cellStyle name="Date_ae Credit Curves" xfId="130"/>
    <cellStyle name="DateHeader" xfId="131"/>
    <cellStyle name="Days" xfId="132"/>
    <cellStyle name="Decimal [0]" xfId="133"/>
    <cellStyle name="Decimal [2]" xfId="134"/>
    <cellStyle name="Decimal [2] U" xfId="135"/>
    <cellStyle name="Decimal [4]" xfId="136"/>
    <cellStyle name="Decimal [4] U" xfId="137"/>
    <cellStyle name="Dezimal [0]_Übersichtstabelle_FM_24082001bu inc. EC" xfId="138"/>
    <cellStyle name="Dezimal_Übersichtstabelle_FM_24082001bu inc. EC" xfId="139"/>
    <cellStyle name="Disabled" xfId="140"/>
    <cellStyle name="Entered" xfId="141"/>
    <cellStyle name="EPS Forecast" xfId="142"/>
    <cellStyle name="EPS History" xfId="143"/>
    <cellStyle name="Euro" xfId="144"/>
    <cellStyle name="financial" xfId="145"/>
    <cellStyle name="Fix0" xfId="146"/>
    <cellStyle name="Fix2" xfId="147"/>
    <cellStyle name="Fix4" xfId="148"/>
    <cellStyle name="Fixed" xfId="149"/>
    <cellStyle name="Full" xfId="150"/>
    <cellStyle name="Gamma" xfId="151"/>
    <cellStyle name="General" xfId="152"/>
    <cellStyle name="Grey" xfId="153"/>
    <cellStyle name="GreybarHeader" xfId="154"/>
    <cellStyle name="GroupHeader" xfId="155"/>
    <cellStyle name="Growth Factor" xfId="156"/>
    <cellStyle name="HALF" xfId="157"/>
    <cellStyle name="hard#" xfId="158"/>
    <cellStyle name="Hash Out" xfId="159"/>
    <cellStyle name="head1" xfId="160"/>
    <cellStyle name="Header" xfId="161"/>
    <cellStyle name="Header1" xfId="162"/>
    <cellStyle name="Header2" xfId="163"/>
    <cellStyle name="Heading" xfId="164"/>
    <cellStyle name="Heading - Section" xfId="165"/>
    <cellStyle name="Heading - Sheet" xfId="166"/>
    <cellStyle name="Heading - Sub" xfId="167"/>
    <cellStyle name="Heading - Totals" xfId="168"/>
    <cellStyle name="Heading1" xfId="169"/>
    <cellStyle name="Heading2" xfId="170"/>
    <cellStyle name="Heading3" xfId="171"/>
    <cellStyle name="Heading4" xfId="172"/>
    <cellStyle name="Headings" xfId="173"/>
    <cellStyle name="Hidden" xfId="174"/>
    <cellStyle name="HIGHLIGHT" xfId="175"/>
    <cellStyle name="Hyperlink 2" xfId="176"/>
    <cellStyle name="inc/dec" xfId="177"/>
    <cellStyle name="Input (Date)" xfId="178"/>
    <cellStyle name="Input (Date) 2" xfId="345"/>
    <cellStyle name="Input (StyleA)" xfId="179"/>
    <cellStyle name="Input (StyleA) 2" xfId="346"/>
    <cellStyle name="Input [0%]" xfId="180"/>
    <cellStyle name="Input [0%] 2" xfId="347"/>
    <cellStyle name="Input [0.0%]" xfId="181"/>
    <cellStyle name="Input [0.0%] 2" xfId="348"/>
    <cellStyle name="Input [0.0]" xfId="182"/>
    <cellStyle name="Input [0.0] 2" xfId="349"/>
    <cellStyle name="Input [0.00%]" xfId="183"/>
    <cellStyle name="Input [0.00%] 2" xfId="350"/>
    <cellStyle name="Input [0.00]" xfId="184"/>
    <cellStyle name="Input [0.00] 2" xfId="351"/>
    <cellStyle name="Input [0]" xfId="185"/>
    <cellStyle name="Input [0] 2" xfId="352"/>
    <cellStyle name="Input [dd-mmm-yy]" xfId="186"/>
    <cellStyle name="Input [dd-mmm-yy] 2" xfId="353"/>
    <cellStyle name="Input [Text]" xfId="187"/>
    <cellStyle name="Input [Text] 2" xfId="354"/>
    <cellStyle name="Input [yellow]" xfId="188"/>
    <cellStyle name="input Cells" xfId="189"/>
    <cellStyle name="Inputs" xfId="190"/>
    <cellStyle name="Inputs2" xfId="191"/>
    <cellStyle name="Integer" xfId="192"/>
    <cellStyle name="ItalicHeader" xfId="193"/>
    <cellStyle name="Large Page Heading" xfId="194"/>
    <cellStyle name="left" xfId="195"/>
    <cellStyle name="LongDate" xfId="196"/>
    <cellStyle name="m" xfId="197"/>
    <cellStyle name="Macro" xfId="198"/>
    <cellStyle name="MAG" xfId="199"/>
    <cellStyle name="MAJOR ROW HEADING" xfId="200"/>
    <cellStyle name="mBtu(Red)" xfId="201"/>
    <cellStyle name="Millares [0]_2AV_M_M " xfId="202"/>
    <cellStyle name="Millares_2AV_M_M " xfId="203"/>
    <cellStyle name="Milliers [0]_laroux" xfId="204"/>
    <cellStyle name="Milliers_laroux" xfId="205"/>
    <cellStyle name="Millions" xfId="206"/>
    <cellStyle name="MINOR ROW HEADING" xfId="207"/>
    <cellStyle name="mmm-yy" xfId="208"/>
    <cellStyle name="Moneda [0]_2AV_M_M " xfId="209"/>
    <cellStyle name="Moneda_2AV_M_M " xfId="210"/>
    <cellStyle name="Monétaire [0]_laroux" xfId="211"/>
    <cellStyle name="Monétaire_laroux" xfId="212"/>
    <cellStyle name="Multiple" xfId="213"/>
    <cellStyle name="Multiples" xfId="214"/>
    <cellStyle name="Name" xfId="215"/>
    <cellStyle name="NewAcct" xfId="216"/>
    <cellStyle name="no dec" xfId="217"/>
    <cellStyle name="Normal" xfId="0" builtinId="0"/>
    <cellStyle name="Normal - Style1" xfId="218"/>
    <cellStyle name="Normal 0.0" xfId="219"/>
    <cellStyle name="Normal 2" xfId="220"/>
    <cellStyle name="Normal 2 2" xfId="221"/>
    <cellStyle name="Normal 2 3" xfId="222"/>
    <cellStyle name="Normal 3" xfId="223"/>
    <cellStyle name="Normal 4" xfId="224"/>
    <cellStyle name="Normal 5" xfId="225"/>
    <cellStyle name="Normal 7" xfId="340"/>
    <cellStyle name="Normal U" xfId="226"/>
    <cellStyle name="nPlosion" xfId="227"/>
    <cellStyle name="nPlosion 2" xfId="355"/>
    <cellStyle name="Number" xfId="228"/>
    <cellStyle name="number(1)" xfId="229"/>
    <cellStyle name="number(2)" xfId="230"/>
    <cellStyle name="nvision" xfId="231"/>
    <cellStyle name="OLELink" xfId="232"/>
    <cellStyle name="Page Heading Large" xfId="233"/>
    <cellStyle name="Page Heading Small" xfId="234"/>
    <cellStyle name="Page1" xfId="235"/>
    <cellStyle name="PaperSourcesHaveBeenReset" xfId="236"/>
    <cellStyle name="Pattern" xfId="237"/>
    <cellStyle name="patterns" xfId="238"/>
    <cellStyle name="Percent" xfId="2" builtinId="5"/>
    <cellStyle name="Percent [2]" xfId="239"/>
    <cellStyle name="Percent [2] U" xfId="240"/>
    <cellStyle name="Percent [2]_Book3" xfId="241"/>
    <cellStyle name="Percent 0.0" xfId="242"/>
    <cellStyle name="Percent 2" xfId="243"/>
    <cellStyle name="Percent Hard" xfId="244"/>
    <cellStyle name="percent[1]" xfId="245"/>
    <cellStyle name="percent[2]" xfId="246"/>
    <cellStyle name="PercentRed10" xfId="247"/>
    <cellStyle name="periodformat" xfId="248"/>
    <cellStyle name="PlainDollar" xfId="249"/>
    <cellStyle name="Pounds (0)" xfId="250"/>
    <cellStyle name="Pounds (0) 2" xfId="356"/>
    <cellStyle name="Price" xfId="251"/>
    <cellStyle name="Price - Decimal" xfId="252"/>
    <cellStyle name="Price_79135_2" xfId="253"/>
    <cellStyle name="PSChar" xfId="254"/>
    <cellStyle name="PSDATE" xfId="255"/>
    <cellStyle name="Ratio" xfId="256"/>
    <cellStyle name="RED" xfId="257"/>
    <cellStyle name="RevList" xfId="258"/>
    <cellStyle name="SDate" xfId="259"/>
    <cellStyle name="secondary" xfId="260"/>
    <cellStyle name="section_heading" xfId="261"/>
    <cellStyle name="SectionHeader" xfId="262"/>
    <cellStyle name="Shade" xfId="263"/>
    <cellStyle name="shade bold" xfId="264"/>
    <cellStyle name="Shade_AMC_fin1b" xfId="265"/>
    <cellStyle name="Shaded" xfId="266"/>
    <cellStyle name="ShortDate" xfId="267"/>
    <cellStyle name="Small Page Heading" xfId="268"/>
    <cellStyle name="SSComma0" xfId="269"/>
    <cellStyle name="SSComma2" xfId="270"/>
    <cellStyle name="SSDecs3" xfId="271"/>
    <cellStyle name="SSDflt" xfId="272"/>
    <cellStyle name="SSDfltPct" xfId="273"/>
    <cellStyle name="SSDfltPct0" xfId="274"/>
    <cellStyle name="SSFixed2" xfId="275"/>
    <cellStyle name="Standard_FORGBI_E" xfId="276"/>
    <cellStyle name="std" xfId="277"/>
    <cellStyle name="Std [0%]" xfId="278"/>
    <cellStyle name="Std [0.0%]" xfId="279"/>
    <cellStyle name="Std [0.0]" xfId="280"/>
    <cellStyle name="Std [0.00%]" xfId="281"/>
    <cellStyle name="Std [0.00]" xfId="282"/>
    <cellStyle name="Std [0]" xfId="283"/>
    <cellStyle name="Std [dd-mmm-yy]" xfId="284"/>
    <cellStyle name="Std%_0" xfId="285"/>
    <cellStyle name="Std_%" xfId="286"/>
    <cellStyle name="Style 1" xfId="287"/>
    <cellStyle name="style1" xfId="288"/>
    <cellStyle name="SUBMINOR ROW HEADING" xfId="289"/>
    <cellStyle name="Subtotal" xfId="290"/>
    <cellStyle name="Switch" xfId="291"/>
    <cellStyle name="Switch 2" xfId="357"/>
    <cellStyle name="Table Col Head" xfId="292"/>
    <cellStyle name="Table Heading" xfId="293"/>
    <cellStyle name="Table Sub Head" xfId="294"/>
    <cellStyle name="Table Sub Heading" xfId="295"/>
    <cellStyle name="Table Title" xfId="296"/>
    <cellStyle name="Table Units" xfId="297"/>
    <cellStyle name="TEST" xfId="298"/>
    <cellStyle name="Thou" xfId="299"/>
    <cellStyle name="Tim" xfId="300"/>
    <cellStyle name="TitleBars" xfId="301"/>
    <cellStyle name="TitleII" xfId="302"/>
    <cellStyle name="topline" xfId="303"/>
    <cellStyle name="Total 1" xfId="304"/>
    <cellStyle name="Total 2" xfId="305"/>
    <cellStyle name="Total 3" xfId="306"/>
    <cellStyle name="Total 4" xfId="307"/>
    <cellStyle name="Tusental (0)_pldt" xfId="308"/>
    <cellStyle name="Tusental_pldt" xfId="309"/>
    <cellStyle name="un-bold" xfId="310"/>
    <cellStyle name="Undefined" xfId="311"/>
    <cellStyle name="UnderLine" xfId="312"/>
    <cellStyle name="unique" xfId="313"/>
    <cellStyle name="UNITS" xfId="314"/>
    <cellStyle name="un-Pattern" xfId="315"/>
    <cellStyle name="Unprot" xfId="316"/>
    <cellStyle name="Unprot$" xfId="317"/>
    <cellStyle name="Unprot_CurrencySKorea" xfId="318"/>
    <cellStyle name="Unprotect" xfId="319"/>
    <cellStyle name="un-wrap" xfId="320"/>
    <cellStyle name="Usual" xfId="321"/>
    <cellStyle name="Valuta (0)_pldt" xfId="322"/>
    <cellStyle name="Valuta_pldt" xfId="323"/>
    <cellStyle name="Währung [0]_Übersichtstabelle_FM_24082001bu inc. EC" xfId="324"/>
    <cellStyle name="Währung_Übersichtstabelle_FM_24082001bu inc. EC" xfId="325"/>
    <cellStyle name="Warning" xfId="326"/>
    <cellStyle name="white/hidden" xfId="327"/>
    <cellStyle name="Word_Formula" xfId="328"/>
    <cellStyle name="wrap" xfId="329"/>
    <cellStyle name="xMillions ($0.0m)" xfId="330"/>
    <cellStyle name="xMillions (0.0)" xfId="331"/>
    <cellStyle name="xThousands ($0.0k)" xfId="332"/>
    <cellStyle name="xThousands (0.0)" xfId="333"/>
    <cellStyle name="Y2K Compliant Date Fmt" xfId="334"/>
    <cellStyle name="Year" xfId="335"/>
    <cellStyle name="YR_MTH" xfId="336"/>
    <cellStyle name="一般_2Company -Trading light bulbs" xfId="337"/>
    <cellStyle name="千分位_Budget Summary 2002 GIIL" xfId="338"/>
    <cellStyle name="貨幣_Budget Summary 2002 GIIL" xfId="339"/>
  </cellStyles>
  <dxfs count="405"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  <color rgb="FF2DF36F"/>
      <color rgb="FF32EE48"/>
      <color rgb="FF69F379"/>
      <color rgb="FFF19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15</xdr:row>
      <xdr:rowOff>66675</xdr:rowOff>
    </xdr:from>
    <xdr:to>
      <xdr:col>12</xdr:col>
      <xdr:colOff>361950</xdr:colOff>
      <xdr:row>17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229350" y="2171700"/>
          <a:ext cx="14478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Effective Interest Rate</a:t>
          </a:r>
        </a:p>
      </xdr:txBody>
    </xdr:sp>
    <xdr:clientData/>
  </xdr:twoCellAnchor>
  <xdr:twoCellAnchor>
    <xdr:from>
      <xdr:col>1</xdr:col>
      <xdr:colOff>361950</xdr:colOff>
      <xdr:row>5</xdr:row>
      <xdr:rowOff>114300</xdr:rowOff>
    </xdr:from>
    <xdr:to>
      <xdr:col>3</xdr:col>
      <xdr:colOff>371475</xdr:colOff>
      <xdr:row>6</xdr:row>
      <xdr:rowOff>123825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971550" y="762000"/>
          <a:ext cx="1228725" cy="1714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Actual Revenue</a:t>
          </a:r>
        </a:p>
      </xdr:txBody>
    </xdr:sp>
    <xdr:clientData/>
  </xdr:twoCellAnchor>
  <xdr:twoCellAnchor>
    <xdr:from>
      <xdr:col>1</xdr:col>
      <xdr:colOff>342900</xdr:colOff>
      <xdr:row>20</xdr:row>
      <xdr:rowOff>19050</xdr:rowOff>
    </xdr:from>
    <xdr:to>
      <xdr:col>3</xdr:col>
      <xdr:colOff>352425</xdr:colOff>
      <xdr:row>21</xdr:row>
      <xdr:rowOff>19050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952500" y="2933700"/>
          <a:ext cx="1228725" cy="1619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Cost Pass Through</a:t>
          </a:r>
        </a:p>
      </xdr:txBody>
    </xdr:sp>
    <xdr:clientData/>
  </xdr:twoCellAnchor>
  <xdr:twoCellAnchor>
    <xdr:from>
      <xdr:col>5</xdr:col>
      <xdr:colOff>95250</xdr:colOff>
      <xdr:row>33</xdr:row>
      <xdr:rowOff>0</xdr:rowOff>
    </xdr:from>
    <xdr:to>
      <xdr:col>5</xdr:col>
      <xdr:colOff>523875</xdr:colOff>
      <xdr:row>34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143250" y="5019675"/>
          <a:ext cx="428625" cy="1619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RPI</a:t>
          </a:r>
        </a:p>
      </xdr:txBody>
    </xdr:sp>
    <xdr:clientData/>
  </xdr:twoCellAnchor>
  <xdr:twoCellAnchor>
    <xdr:from>
      <xdr:col>1</xdr:col>
      <xdr:colOff>342900</xdr:colOff>
      <xdr:row>27</xdr:row>
      <xdr:rowOff>0</xdr:rowOff>
    </xdr:from>
    <xdr:to>
      <xdr:col>3</xdr:col>
      <xdr:colOff>352425</xdr:colOff>
      <xdr:row>28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952500" y="4048125"/>
          <a:ext cx="1228725" cy="1619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Shrinkage</a:t>
          </a:r>
        </a:p>
      </xdr:txBody>
    </xdr:sp>
    <xdr:clientData/>
  </xdr:twoCellAnchor>
  <xdr:twoCellAnchor>
    <xdr:from>
      <xdr:col>6</xdr:col>
      <xdr:colOff>581025</xdr:colOff>
      <xdr:row>16</xdr:row>
      <xdr:rowOff>133350</xdr:rowOff>
    </xdr:from>
    <xdr:to>
      <xdr:col>8</xdr:col>
      <xdr:colOff>257175</xdr:colOff>
      <xdr:row>19</xdr:row>
      <xdr:rowOff>38100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4238625" y="2400300"/>
          <a:ext cx="895350" cy="390525"/>
        </a:xfrm>
        <a:prstGeom prst="rect">
          <a:avLst/>
        </a:prstGeom>
        <a:solidFill>
          <a:srgbClr val="FF0000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ALLOWED REVENUE</a:t>
          </a:r>
        </a:p>
      </xdr:txBody>
    </xdr:sp>
    <xdr:clientData/>
  </xdr:twoCellAnchor>
  <xdr:twoCellAnchor>
    <xdr:from>
      <xdr:col>1</xdr:col>
      <xdr:colOff>352425</xdr:colOff>
      <xdr:row>9</xdr:row>
      <xdr:rowOff>123825</xdr:rowOff>
    </xdr:from>
    <xdr:to>
      <xdr:col>3</xdr:col>
      <xdr:colOff>361950</xdr:colOff>
      <xdr:row>12</xdr:row>
      <xdr:rowOff>114299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962025" y="1419225"/>
          <a:ext cx="1228725" cy="476249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Structural and AQ review </a:t>
          </a:r>
          <a:r>
            <a:rPr lang="en-US" sz="1000" b="0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t>rebalancing (adhoc activity)</a:t>
          </a:r>
        </a:p>
      </xdr:txBody>
    </xdr:sp>
    <xdr:clientData/>
  </xdr:twoCellAnchor>
  <xdr:twoCellAnchor>
    <xdr:from>
      <xdr:col>1</xdr:col>
      <xdr:colOff>352425</xdr:colOff>
      <xdr:row>7</xdr:row>
      <xdr:rowOff>47625</xdr:rowOff>
    </xdr:from>
    <xdr:to>
      <xdr:col>3</xdr:col>
      <xdr:colOff>361950</xdr:colOff>
      <xdr:row>9</xdr:row>
      <xdr:rowOff>76200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62025" y="1019175"/>
          <a:ext cx="1228725" cy="352425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Calculated Forecast Revenue</a:t>
          </a:r>
        </a:p>
      </xdr:txBody>
    </xdr:sp>
    <xdr:clientData/>
  </xdr:twoCellAnchor>
  <xdr:twoCellAnchor>
    <xdr:from>
      <xdr:col>6</xdr:col>
      <xdr:colOff>581025</xdr:colOff>
      <xdr:row>6</xdr:row>
      <xdr:rowOff>133350</xdr:rowOff>
    </xdr:from>
    <xdr:to>
      <xdr:col>8</xdr:col>
      <xdr:colOff>257175</xdr:colOff>
      <xdr:row>9</xdr:row>
      <xdr:rowOff>66675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4238625" y="942975"/>
          <a:ext cx="895350" cy="419100"/>
        </a:xfrm>
        <a:prstGeom prst="rect">
          <a:avLst/>
        </a:prstGeom>
        <a:solidFill>
          <a:schemeClr val="accent1">
            <a:lumMod val="75000"/>
          </a:schemeClr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COLLECTED REVENUE</a:t>
          </a:r>
        </a:p>
      </xdr:txBody>
    </xdr:sp>
    <xdr:clientData/>
  </xdr:twoCellAnchor>
  <xdr:twoCellAnchor>
    <xdr:from>
      <xdr:col>4</xdr:col>
      <xdr:colOff>257175</xdr:colOff>
      <xdr:row>6</xdr:row>
      <xdr:rowOff>152400</xdr:rowOff>
    </xdr:from>
    <xdr:to>
      <xdr:col>6</xdr:col>
      <xdr:colOff>266700</xdr:colOff>
      <xdr:row>9</xdr:row>
      <xdr:rowOff>47625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695575" y="962025"/>
          <a:ext cx="1228725" cy="3810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Calculated Revenue Values</a:t>
          </a:r>
        </a:p>
      </xdr:txBody>
    </xdr:sp>
    <xdr:clientData/>
  </xdr:twoCellAnchor>
  <xdr:twoCellAnchor>
    <xdr:from>
      <xdr:col>1</xdr:col>
      <xdr:colOff>342900</xdr:colOff>
      <xdr:row>16</xdr:row>
      <xdr:rowOff>142874</xdr:rowOff>
    </xdr:from>
    <xdr:to>
      <xdr:col>3</xdr:col>
      <xdr:colOff>352425</xdr:colOff>
      <xdr:row>19</xdr:row>
      <xdr:rowOff>123824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952500" y="2409824"/>
          <a:ext cx="1228725" cy="4667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Base Revenue per Licence + Financial Model</a:t>
          </a:r>
        </a:p>
      </xdr:txBody>
    </xdr:sp>
    <xdr:clientData/>
  </xdr:twoCellAnchor>
  <xdr:twoCellAnchor>
    <xdr:from>
      <xdr:col>1</xdr:col>
      <xdr:colOff>361950</xdr:colOff>
      <xdr:row>3</xdr:row>
      <xdr:rowOff>114301</xdr:rowOff>
    </xdr:from>
    <xdr:to>
      <xdr:col>3</xdr:col>
      <xdr:colOff>371475</xdr:colOff>
      <xdr:row>5</xdr:row>
      <xdr:rowOff>38101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971550" y="438151"/>
          <a:ext cx="1228725" cy="2476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Throughput volumes</a:t>
          </a:r>
        </a:p>
      </xdr:txBody>
    </xdr:sp>
    <xdr:clientData/>
  </xdr:twoCellAnchor>
  <xdr:twoCellAnchor>
    <xdr:from>
      <xdr:col>1</xdr:col>
      <xdr:colOff>361950</xdr:colOff>
      <xdr:row>2</xdr:row>
      <xdr:rowOff>38100</xdr:rowOff>
    </xdr:from>
    <xdr:to>
      <xdr:col>3</xdr:col>
      <xdr:colOff>371475</xdr:colOff>
      <xdr:row>3</xdr:row>
      <xdr:rowOff>47625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971550" y="200025"/>
          <a:ext cx="1228725" cy="1714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SOQ Assumptions</a:t>
          </a:r>
        </a:p>
      </xdr:txBody>
    </xdr:sp>
    <xdr:clientData/>
  </xdr:twoCellAnchor>
  <xdr:twoCellAnchor>
    <xdr:from>
      <xdr:col>3</xdr:col>
      <xdr:colOff>371475</xdr:colOff>
      <xdr:row>2</xdr:row>
      <xdr:rowOff>123825</xdr:rowOff>
    </xdr:from>
    <xdr:to>
      <xdr:col>4</xdr:col>
      <xdr:colOff>257175</xdr:colOff>
      <xdr:row>8</xdr:row>
      <xdr:rowOff>19050</xdr:rowOff>
    </xdr:to>
    <xdr:cxnSp macro="">
      <xdr:nvCxnSpPr>
        <xdr:cNvPr id="16" name="AutoShape 15"/>
        <xdr:cNvCxnSpPr>
          <a:cxnSpLocks noChangeShapeType="1"/>
          <a:stCxn id="14" idx="3"/>
          <a:endCxn id="11" idx="1"/>
        </xdr:cNvCxnSpPr>
      </xdr:nvCxnSpPr>
      <xdr:spPr bwMode="auto">
        <a:xfrm>
          <a:off x="2200275" y="285750"/>
          <a:ext cx="495300" cy="866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371475</xdr:colOff>
      <xdr:row>4</xdr:row>
      <xdr:rowOff>76201</xdr:rowOff>
    </xdr:from>
    <xdr:to>
      <xdr:col>4</xdr:col>
      <xdr:colOff>257175</xdr:colOff>
      <xdr:row>8</xdr:row>
      <xdr:rowOff>19050</xdr:rowOff>
    </xdr:to>
    <xdr:cxnSp macro="">
      <xdr:nvCxnSpPr>
        <xdr:cNvPr id="17" name="AutoShape 16"/>
        <xdr:cNvCxnSpPr>
          <a:cxnSpLocks noChangeShapeType="1"/>
          <a:stCxn id="13" idx="3"/>
          <a:endCxn id="11" idx="1"/>
        </xdr:cNvCxnSpPr>
      </xdr:nvCxnSpPr>
      <xdr:spPr bwMode="auto">
        <a:xfrm>
          <a:off x="2200275" y="561976"/>
          <a:ext cx="495300" cy="59054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6</xdr:col>
      <xdr:colOff>266700</xdr:colOff>
      <xdr:row>8</xdr:row>
      <xdr:rowOff>19050</xdr:rowOff>
    </xdr:from>
    <xdr:to>
      <xdr:col>6</xdr:col>
      <xdr:colOff>581025</xdr:colOff>
      <xdr:row>8</xdr:row>
      <xdr:rowOff>20638</xdr:rowOff>
    </xdr:to>
    <xdr:cxnSp macro="">
      <xdr:nvCxnSpPr>
        <xdr:cNvPr id="18" name="AutoShape 17"/>
        <xdr:cNvCxnSpPr>
          <a:cxnSpLocks noChangeShapeType="1"/>
          <a:stCxn id="11" idx="3"/>
          <a:endCxn id="10" idx="1"/>
        </xdr:cNvCxnSpPr>
      </xdr:nvCxnSpPr>
      <xdr:spPr bwMode="auto">
        <a:xfrm>
          <a:off x="3924300" y="1152525"/>
          <a:ext cx="314325" cy="158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361950</xdr:colOff>
      <xdr:row>8</xdr:row>
      <xdr:rowOff>28575</xdr:rowOff>
    </xdr:from>
    <xdr:to>
      <xdr:col>4</xdr:col>
      <xdr:colOff>142875</xdr:colOff>
      <xdr:row>8</xdr:row>
      <xdr:rowOff>61913</xdr:rowOff>
    </xdr:to>
    <xdr:cxnSp macro="">
      <xdr:nvCxnSpPr>
        <xdr:cNvPr id="19" name="AutoShape 18"/>
        <xdr:cNvCxnSpPr>
          <a:cxnSpLocks noChangeShapeType="1"/>
          <a:stCxn id="9" idx="3"/>
        </xdr:cNvCxnSpPr>
      </xdr:nvCxnSpPr>
      <xdr:spPr bwMode="auto">
        <a:xfrm flipV="1">
          <a:off x="2190750" y="1162050"/>
          <a:ext cx="390525" cy="3333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361950</xdr:colOff>
      <xdr:row>8</xdr:row>
      <xdr:rowOff>19050</xdr:rowOff>
    </xdr:from>
    <xdr:to>
      <xdr:col>4</xdr:col>
      <xdr:colOff>257175</xdr:colOff>
      <xdr:row>11</xdr:row>
      <xdr:rowOff>38100</xdr:rowOff>
    </xdr:to>
    <xdr:cxnSp macro="">
      <xdr:nvCxnSpPr>
        <xdr:cNvPr id="20" name="AutoShape 19"/>
        <xdr:cNvCxnSpPr>
          <a:cxnSpLocks noChangeShapeType="1"/>
          <a:stCxn id="8" idx="3"/>
          <a:endCxn id="11" idx="1"/>
        </xdr:cNvCxnSpPr>
      </xdr:nvCxnSpPr>
      <xdr:spPr bwMode="auto">
        <a:xfrm flipV="1">
          <a:off x="2190750" y="1152525"/>
          <a:ext cx="504825" cy="5048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352425</xdr:colOff>
      <xdr:row>10</xdr:row>
      <xdr:rowOff>47625</xdr:rowOff>
    </xdr:from>
    <xdr:to>
      <xdr:col>13</xdr:col>
      <xdr:colOff>361950</xdr:colOff>
      <xdr:row>11</xdr:row>
      <xdr:rowOff>114300</xdr:rowOff>
    </xdr:to>
    <xdr:sp macro="" textlink="">
      <xdr:nvSpPr>
        <xdr:cNvPr id="21" name="Rectangle 20"/>
        <xdr:cNvSpPr>
          <a:spLocks noChangeArrowheads="1"/>
        </xdr:cNvSpPr>
      </xdr:nvSpPr>
      <xdr:spPr bwMode="auto">
        <a:xfrm>
          <a:off x="7058025" y="1504950"/>
          <a:ext cx="12287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Barclays Base Rate</a:t>
          </a:r>
        </a:p>
      </xdr:txBody>
    </xdr:sp>
    <xdr:clientData/>
  </xdr:twoCellAnchor>
  <xdr:twoCellAnchor>
    <xdr:from>
      <xdr:col>9</xdr:col>
      <xdr:colOff>95250</xdr:colOff>
      <xdr:row>10</xdr:row>
      <xdr:rowOff>47625</xdr:rowOff>
    </xdr:from>
    <xdr:to>
      <xdr:col>11</xdr:col>
      <xdr:colOff>276225</xdr:colOff>
      <xdr:row>11</xdr:row>
      <xdr:rowOff>104775</xdr:rowOff>
    </xdr:to>
    <xdr:sp macro="" textlink="">
      <xdr:nvSpPr>
        <xdr:cNvPr id="22" name="Rectangle 21"/>
        <xdr:cNvSpPr>
          <a:spLocks noChangeArrowheads="1"/>
        </xdr:cNvSpPr>
      </xdr:nvSpPr>
      <xdr:spPr bwMode="auto">
        <a:xfrm>
          <a:off x="5581650" y="1504950"/>
          <a:ext cx="14001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Under / Over Recovery</a:t>
          </a:r>
        </a:p>
      </xdr:txBody>
    </xdr:sp>
    <xdr:clientData/>
  </xdr:twoCellAnchor>
  <xdr:twoCellAnchor>
    <xdr:from>
      <xdr:col>1</xdr:col>
      <xdr:colOff>342900</xdr:colOff>
      <xdr:row>24</xdr:row>
      <xdr:rowOff>152400</xdr:rowOff>
    </xdr:from>
    <xdr:to>
      <xdr:col>3</xdr:col>
      <xdr:colOff>352425</xdr:colOff>
      <xdr:row>26</xdr:row>
      <xdr:rowOff>0</xdr:rowOff>
    </xdr:to>
    <xdr:sp macro="" textlink="">
      <xdr:nvSpPr>
        <xdr:cNvPr id="23" name="Rectangle 22"/>
        <xdr:cNvSpPr>
          <a:spLocks noChangeArrowheads="1"/>
        </xdr:cNvSpPr>
      </xdr:nvSpPr>
      <xdr:spPr bwMode="auto">
        <a:xfrm>
          <a:off x="952500" y="3714750"/>
          <a:ext cx="1228725" cy="17145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Exit incentive</a:t>
          </a:r>
        </a:p>
      </xdr:txBody>
    </xdr:sp>
    <xdr:clientData/>
  </xdr:twoCellAnchor>
  <xdr:twoCellAnchor>
    <xdr:from>
      <xdr:col>1</xdr:col>
      <xdr:colOff>323850</xdr:colOff>
      <xdr:row>35</xdr:row>
      <xdr:rowOff>57150</xdr:rowOff>
    </xdr:from>
    <xdr:to>
      <xdr:col>3</xdr:col>
      <xdr:colOff>333375</xdr:colOff>
      <xdr:row>37</xdr:row>
      <xdr:rowOff>76200</xdr:rowOff>
    </xdr:to>
    <xdr:sp macro="" textlink="">
      <xdr:nvSpPr>
        <xdr:cNvPr id="24" name="Rectangle 23"/>
        <xdr:cNvSpPr>
          <a:spLocks noChangeArrowheads="1"/>
        </xdr:cNvSpPr>
      </xdr:nvSpPr>
      <xdr:spPr bwMode="auto">
        <a:xfrm>
          <a:off x="933450" y="5400675"/>
          <a:ext cx="1228725" cy="3429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Network Innovation Allowance</a:t>
          </a:r>
        </a:p>
      </xdr:txBody>
    </xdr:sp>
    <xdr:clientData/>
  </xdr:twoCellAnchor>
  <xdr:twoCellAnchor>
    <xdr:from>
      <xdr:col>1</xdr:col>
      <xdr:colOff>333375</xdr:colOff>
      <xdr:row>31</xdr:row>
      <xdr:rowOff>66675</xdr:rowOff>
    </xdr:from>
    <xdr:to>
      <xdr:col>3</xdr:col>
      <xdr:colOff>342900</xdr:colOff>
      <xdr:row>34</xdr:row>
      <xdr:rowOff>114300</xdr:rowOff>
    </xdr:to>
    <xdr:sp macro="" textlink="">
      <xdr:nvSpPr>
        <xdr:cNvPr id="25" name="Rectangle 24"/>
        <xdr:cNvSpPr>
          <a:spLocks noChangeArrowheads="1"/>
        </xdr:cNvSpPr>
      </xdr:nvSpPr>
      <xdr:spPr bwMode="auto">
        <a:xfrm>
          <a:off x="942975" y="4762500"/>
          <a:ext cx="1228725" cy="5334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Discretionary reward Scheme </a:t>
          </a:r>
        </a:p>
      </xdr:txBody>
    </xdr:sp>
    <xdr:clientData/>
  </xdr:twoCellAnchor>
  <xdr:twoCellAnchor>
    <xdr:from>
      <xdr:col>1</xdr:col>
      <xdr:colOff>342900</xdr:colOff>
      <xdr:row>21</xdr:row>
      <xdr:rowOff>76200</xdr:rowOff>
    </xdr:from>
    <xdr:to>
      <xdr:col>3</xdr:col>
      <xdr:colOff>352425</xdr:colOff>
      <xdr:row>24</xdr:row>
      <xdr:rowOff>66674</xdr:rowOff>
    </xdr:to>
    <xdr:sp macro="" textlink="">
      <xdr:nvSpPr>
        <xdr:cNvPr id="27" name="Rectangle 26"/>
        <xdr:cNvSpPr>
          <a:spLocks noChangeArrowheads="1"/>
        </xdr:cNvSpPr>
      </xdr:nvSpPr>
      <xdr:spPr bwMode="auto">
        <a:xfrm>
          <a:off x="952500" y="3152775"/>
          <a:ext cx="1228725" cy="476249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Broad Measure of Customer Satisfaction</a:t>
          </a:r>
        </a:p>
      </xdr:txBody>
    </xdr:sp>
    <xdr:clientData/>
  </xdr:twoCellAnchor>
  <xdr:twoCellAnchor>
    <xdr:from>
      <xdr:col>3</xdr:col>
      <xdr:colOff>352425</xdr:colOff>
      <xdr:row>18</xdr:row>
      <xdr:rowOff>9525</xdr:rowOff>
    </xdr:from>
    <xdr:to>
      <xdr:col>6</xdr:col>
      <xdr:colOff>581025</xdr:colOff>
      <xdr:row>20</xdr:row>
      <xdr:rowOff>104775</xdr:rowOff>
    </xdr:to>
    <xdr:cxnSp macro="">
      <xdr:nvCxnSpPr>
        <xdr:cNvPr id="29" name="AutoShape 28"/>
        <xdr:cNvCxnSpPr>
          <a:cxnSpLocks noChangeShapeType="1"/>
          <a:stCxn id="4" idx="3"/>
          <a:endCxn id="7" idx="1"/>
        </xdr:cNvCxnSpPr>
      </xdr:nvCxnSpPr>
      <xdr:spPr bwMode="auto">
        <a:xfrm flipV="1">
          <a:off x="2181225" y="2600325"/>
          <a:ext cx="2057400" cy="419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352425</xdr:colOff>
      <xdr:row>18</xdr:row>
      <xdr:rowOff>4763</xdr:rowOff>
    </xdr:from>
    <xdr:to>
      <xdr:col>6</xdr:col>
      <xdr:colOff>581025</xdr:colOff>
      <xdr:row>22</xdr:row>
      <xdr:rowOff>152400</xdr:rowOff>
    </xdr:to>
    <xdr:cxnSp macro="">
      <xdr:nvCxnSpPr>
        <xdr:cNvPr id="30" name="AutoShape 29"/>
        <xdr:cNvCxnSpPr>
          <a:cxnSpLocks noChangeShapeType="1"/>
          <a:stCxn id="27" idx="3"/>
          <a:endCxn id="7" idx="1"/>
        </xdr:cNvCxnSpPr>
      </xdr:nvCxnSpPr>
      <xdr:spPr bwMode="auto">
        <a:xfrm flipV="1">
          <a:off x="2181225" y="2595563"/>
          <a:ext cx="2057400" cy="79533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352425</xdr:colOff>
      <xdr:row>18</xdr:row>
      <xdr:rowOff>4763</xdr:rowOff>
    </xdr:from>
    <xdr:to>
      <xdr:col>6</xdr:col>
      <xdr:colOff>581025</xdr:colOff>
      <xdr:row>27</xdr:row>
      <xdr:rowOff>80963</xdr:rowOff>
    </xdr:to>
    <xdr:cxnSp macro="">
      <xdr:nvCxnSpPr>
        <xdr:cNvPr id="31" name="AutoShape 30"/>
        <xdr:cNvCxnSpPr>
          <a:cxnSpLocks noChangeShapeType="1"/>
          <a:stCxn id="6" idx="3"/>
          <a:endCxn id="7" idx="1"/>
        </xdr:cNvCxnSpPr>
      </xdr:nvCxnSpPr>
      <xdr:spPr bwMode="auto">
        <a:xfrm flipV="1">
          <a:off x="2181225" y="2595563"/>
          <a:ext cx="2057400" cy="1533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5</xdr:col>
      <xdr:colOff>523875</xdr:colOff>
      <xdr:row>18</xdr:row>
      <xdr:rowOff>4763</xdr:rowOff>
    </xdr:from>
    <xdr:to>
      <xdr:col>6</xdr:col>
      <xdr:colOff>581025</xdr:colOff>
      <xdr:row>33</xdr:row>
      <xdr:rowOff>80963</xdr:rowOff>
    </xdr:to>
    <xdr:cxnSp macro="">
      <xdr:nvCxnSpPr>
        <xdr:cNvPr id="33" name="AutoShape 32"/>
        <xdr:cNvCxnSpPr>
          <a:cxnSpLocks noChangeShapeType="1"/>
          <a:stCxn id="5" idx="3"/>
          <a:endCxn id="7" idx="1"/>
        </xdr:cNvCxnSpPr>
      </xdr:nvCxnSpPr>
      <xdr:spPr bwMode="auto">
        <a:xfrm flipV="1">
          <a:off x="3571875" y="2595563"/>
          <a:ext cx="666750" cy="2505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333375</xdr:colOff>
      <xdr:row>18</xdr:row>
      <xdr:rowOff>4763</xdr:rowOff>
    </xdr:from>
    <xdr:to>
      <xdr:col>6</xdr:col>
      <xdr:colOff>581025</xdr:colOff>
      <xdr:row>36</xdr:row>
      <xdr:rowOff>66675</xdr:rowOff>
    </xdr:to>
    <xdr:cxnSp macro="">
      <xdr:nvCxnSpPr>
        <xdr:cNvPr id="34" name="AutoShape 33"/>
        <xdr:cNvCxnSpPr>
          <a:cxnSpLocks noChangeShapeType="1"/>
          <a:stCxn id="24" idx="3"/>
          <a:endCxn id="7" idx="1"/>
        </xdr:cNvCxnSpPr>
      </xdr:nvCxnSpPr>
      <xdr:spPr bwMode="auto">
        <a:xfrm flipV="1">
          <a:off x="2162175" y="2595563"/>
          <a:ext cx="2076450" cy="297656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342900</xdr:colOff>
      <xdr:row>18</xdr:row>
      <xdr:rowOff>4763</xdr:rowOff>
    </xdr:from>
    <xdr:to>
      <xdr:col>6</xdr:col>
      <xdr:colOff>581025</xdr:colOff>
      <xdr:row>33</xdr:row>
      <xdr:rowOff>9525</xdr:rowOff>
    </xdr:to>
    <xdr:cxnSp macro="">
      <xdr:nvCxnSpPr>
        <xdr:cNvPr id="35" name="AutoShape 34"/>
        <xdr:cNvCxnSpPr>
          <a:cxnSpLocks noChangeShapeType="1"/>
          <a:stCxn id="25" idx="3"/>
          <a:endCxn id="7" idx="1"/>
        </xdr:cNvCxnSpPr>
      </xdr:nvCxnSpPr>
      <xdr:spPr bwMode="auto">
        <a:xfrm flipV="1">
          <a:off x="2171700" y="2595563"/>
          <a:ext cx="2066925" cy="2433637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352425</xdr:colOff>
      <xdr:row>18</xdr:row>
      <xdr:rowOff>4763</xdr:rowOff>
    </xdr:from>
    <xdr:to>
      <xdr:col>6</xdr:col>
      <xdr:colOff>581025</xdr:colOff>
      <xdr:row>25</xdr:row>
      <xdr:rowOff>76200</xdr:rowOff>
    </xdr:to>
    <xdr:cxnSp macro="">
      <xdr:nvCxnSpPr>
        <xdr:cNvPr id="37" name="AutoShape 36"/>
        <xdr:cNvCxnSpPr>
          <a:cxnSpLocks noChangeShapeType="1"/>
          <a:stCxn id="23" idx="3"/>
          <a:endCxn id="7" idx="1"/>
        </xdr:cNvCxnSpPr>
      </xdr:nvCxnSpPr>
      <xdr:spPr bwMode="auto">
        <a:xfrm flipV="1">
          <a:off x="2181225" y="2595563"/>
          <a:ext cx="2057400" cy="120491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352425</xdr:colOff>
      <xdr:row>18</xdr:row>
      <xdr:rowOff>4763</xdr:rowOff>
    </xdr:from>
    <xdr:to>
      <xdr:col>6</xdr:col>
      <xdr:colOff>581025</xdr:colOff>
      <xdr:row>18</xdr:row>
      <xdr:rowOff>52387</xdr:rowOff>
    </xdr:to>
    <xdr:cxnSp macro="">
      <xdr:nvCxnSpPr>
        <xdr:cNvPr id="38" name="AutoShape 37"/>
        <xdr:cNvCxnSpPr>
          <a:cxnSpLocks noChangeShapeType="1"/>
          <a:stCxn id="12" idx="3"/>
          <a:endCxn id="7" idx="1"/>
        </xdr:cNvCxnSpPr>
      </xdr:nvCxnSpPr>
      <xdr:spPr bwMode="auto">
        <a:xfrm flipV="1">
          <a:off x="2181225" y="2595563"/>
          <a:ext cx="2057400" cy="4762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104775</xdr:colOff>
      <xdr:row>19</xdr:row>
      <xdr:rowOff>114300</xdr:rowOff>
    </xdr:from>
    <xdr:to>
      <xdr:col>12</xdr:col>
      <xdr:colOff>361950</xdr:colOff>
      <xdr:row>22</xdr:row>
      <xdr:rowOff>28575</xdr:rowOff>
    </xdr:to>
    <xdr:sp macro="" textlink="">
      <xdr:nvSpPr>
        <xdr:cNvPr id="39" name="Rectangle 38"/>
        <xdr:cNvSpPr>
          <a:spLocks noChangeArrowheads="1"/>
        </xdr:cNvSpPr>
      </xdr:nvSpPr>
      <xdr:spPr bwMode="auto">
        <a:xfrm>
          <a:off x="6200775" y="2867025"/>
          <a:ext cx="147637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Under / Over Recovery Carried Forward</a:t>
          </a:r>
        </a:p>
      </xdr:txBody>
    </xdr:sp>
    <xdr:clientData/>
  </xdr:twoCellAnchor>
  <xdr:twoCellAnchor>
    <xdr:from>
      <xdr:col>8</xdr:col>
      <xdr:colOff>257175</xdr:colOff>
      <xdr:row>8</xdr:row>
      <xdr:rowOff>19050</xdr:rowOff>
    </xdr:from>
    <xdr:to>
      <xdr:col>9</xdr:col>
      <xdr:colOff>95250</xdr:colOff>
      <xdr:row>10</xdr:row>
      <xdr:rowOff>157163</xdr:rowOff>
    </xdr:to>
    <xdr:cxnSp macro="">
      <xdr:nvCxnSpPr>
        <xdr:cNvPr id="40" name="AutoShape 39"/>
        <xdr:cNvCxnSpPr>
          <a:cxnSpLocks noChangeShapeType="1"/>
          <a:stCxn id="10" idx="3"/>
          <a:endCxn id="22" idx="1"/>
        </xdr:cNvCxnSpPr>
      </xdr:nvCxnSpPr>
      <xdr:spPr bwMode="auto">
        <a:xfrm>
          <a:off x="5133975" y="1152525"/>
          <a:ext cx="447675" cy="461963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8</xdr:col>
      <xdr:colOff>257175</xdr:colOff>
      <xdr:row>10</xdr:row>
      <xdr:rowOff>157163</xdr:rowOff>
    </xdr:from>
    <xdr:to>
      <xdr:col>9</xdr:col>
      <xdr:colOff>95250</xdr:colOff>
      <xdr:row>18</xdr:row>
      <xdr:rowOff>4763</xdr:rowOff>
    </xdr:to>
    <xdr:cxnSp macro="">
      <xdr:nvCxnSpPr>
        <xdr:cNvPr id="41" name="AutoShape 40"/>
        <xdr:cNvCxnSpPr>
          <a:cxnSpLocks noChangeShapeType="1"/>
          <a:stCxn id="7" idx="3"/>
          <a:endCxn id="22" idx="1"/>
        </xdr:cNvCxnSpPr>
      </xdr:nvCxnSpPr>
      <xdr:spPr bwMode="auto">
        <a:xfrm flipV="1">
          <a:off x="5133975" y="1614488"/>
          <a:ext cx="447675" cy="981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247650</xdr:colOff>
      <xdr:row>11</xdr:row>
      <xdr:rowOff>114300</xdr:rowOff>
    </xdr:from>
    <xdr:to>
      <xdr:col>12</xdr:col>
      <xdr:colOff>357188</xdr:colOff>
      <xdr:row>15</xdr:row>
      <xdr:rowOff>66675</xdr:rowOff>
    </xdr:to>
    <xdr:cxnSp macro="">
      <xdr:nvCxnSpPr>
        <xdr:cNvPr id="42" name="AutoShape 41"/>
        <xdr:cNvCxnSpPr>
          <a:cxnSpLocks noChangeShapeType="1"/>
          <a:stCxn id="21" idx="2"/>
          <a:endCxn id="2" idx="0"/>
        </xdr:cNvCxnSpPr>
      </xdr:nvCxnSpPr>
      <xdr:spPr bwMode="auto">
        <a:xfrm rot="5400000">
          <a:off x="7093744" y="1593056"/>
          <a:ext cx="438150" cy="719138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10</xdr:col>
      <xdr:colOff>185739</xdr:colOff>
      <xdr:row>11</xdr:row>
      <xdr:rowOff>104774</xdr:rowOff>
    </xdr:from>
    <xdr:to>
      <xdr:col>11</xdr:col>
      <xdr:colOff>247651</xdr:colOff>
      <xdr:row>15</xdr:row>
      <xdr:rowOff>66674</xdr:rowOff>
    </xdr:to>
    <xdr:cxnSp macro="">
      <xdr:nvCxnSpPr>
        <xdr:cNvPr id="43" name="AutoShape 42"/>
        <xdr:cNvCxnSpPr>
          <a:cxnSpLocks noChangeShapeType="1"/>
          <a:stCxn id="22" idx="2"/>
          <a:endCxn id="2" idx="0"/>
        </xdr:cNvCxnSpPr>
      </xdr:nvCxnSpPr>
      <xdr:spPr bwMode="auto">
        <a:xfrm rot="16200000" flipH="1">
          <a:off x="6393657" y="1612106"/>
          <a:ext cx="447675" cy="67151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238125</xdr:colOff>
      <xdr:row>17</xdr:row>
      <xdr:rowOff>0</xdr:rowOff>
    </xdr:from>
    <xdr:to>
      <xdr:col>11</xdr:col>
      <xdr:colOff>247650</xdr:colOff>
      <xdr:row>19</xdr:row>
      <xdr:rowOff>114300</xdr:rowOff>
    </xdr:to>
    <xdr:cxnSp macro="">
      <xdr:nvCxnSpPr>
        <xdr:cNvPr id="44" name="AutoShape 43"/>
        <xdr:cNvCxnSpPr>
          <a:cxnSpLocks noChangeShapeType="1"/>
          <a:stCxn id="2" idx="2"/>
          <a:endCxn id="39" idx="0"/>
        </xdr:cNvCxnSpPr>
      </xdr:nvCxnSpPr>
      <xdr:spPr bwMode="auto">
        <a:xfrm flipH="1">
          <a:off x="6943725" y="2428875"/>
          <a:ext cx="9525" cy="4381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333375</xdr:colOff>
      <xdr:row>39</xdr:row>
      <xdr:rowOff>66675</xdr:rowOff>
    </xdr:from>
    <xdr:to>
      <xdr:col>3</xdr:col>
      <xdr:colOff>361950</xdr:colOff>
      <xdr:row>42</xdr:row>
      <xdr:rowOff>47625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942975" y="6057900"/>
          <a:ext cx="1247775" cy="4667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Under/Over Recovery Brought Forward</a:t>
          </a:r>
        </a:p>
      </xdr:txBody>
    </xdr:sp>
    <xdr:clientData/>
  </xdr:twoCellAnchor>
  <xdr:twoCellAnchor>
    <xdr:from>
      <xdr:col>3</xdr:col>
      <xdr:colOff>361950</xdr:colOff>
      <xdr:row>18</xdr:row>
      <xdr:rowOff>4763</xdr:rowOff>
    </xdr:from>
    <xdr:to>
      <xdr:col>6</xdr:col>
      <xdr:colOff>581025</xdr:colOff>
      <xdr:row>40</xdr:row>
      <xdr:rowOff>138113</xdr:rowOff>
    </xdr:to>
    <xdr:cxnSp macro="">
      <xdr:nvCxnSpPr>
        <xdr:cNvPr id="46" name="AutoShape 45"/>
        <xdr:cNvCxnSpPr>
          <a:cxnSpLocks noChangeShapeType="1"/>
          <a:stCxn id="45" idx="3"/>
          <a:endCxn id="7" idx="1"/>
        </xdr:cNvCxnSpPr>
      </xdr:nvCxnSpPr>
      <xdr:spPr bwMode="auto">
        <a:xfrm flipV="1">
          <a:off x="2190750" y="2595563"/>
          <a:ext cx="2047875" cy="36957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4</xdr:col>
      <xdr:colOff>104775</xdr:colOff>
      <xdr:row>38</xdr:row>
      <xdr:rowOff>152400</xdr:rowOff>
    </xdr:from>
    <xdr:to>
      <xdr:col>5</xdr:col>
      <xdr:colOff>542925</xdr:colOff>
      <xdr:row>40</xdr:row>
      <xdr:rowOff>47625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543175" y="5981700"/>
          <a:ext cx="1047750" cy="2190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Price Change</a:t>
          </a:r>
        </a:p>
      </xdr:txBody>
    </xdr:sp>
    <xdr:clientData/>
  </xdr:twoCellAnchor>
  <xdr:twoCellAnchor>
    <xdr:from>
      <xdr:col>5</xdr:col>
      <xdr:colOff>542925</xdr:colOff>
      <xdr:row>18</xdr:row>
      <xdr:rowOff>9525</xdr:rowOff>
    </xdr:from>
    <xdr:to>
      <xdr:col>6</xdr:col>
      <xdr:colOff>581025</xdr:colOff>
      <xdr:row>39</xdr:row>
      <xdr:rowOff>104775</xdr:rowOff>
    </xdr:to>
    <xdr:cxnSp macro="">
      <xdr:nvCxnSpPr>
        <xdr:cNvPr id="48" name="AutoShape 47"/>
        <xdr:cNvCxnSpPr>
          <a:cxnSpLocks noChangeShapeType="1"/>
          <a:stCxn id="47" idx="3"/>
          <a:endCxn id="7" idx="1"/>
        </xdr:cNvCxnSpPr>
      </xdr:nvCxnSpPr>
      <xdr:spPr bwMode="auto">
        <a:xfrm flipV="1">
          <a:off x="3590925" y="2600325"/>
          <a:ext cx="647700" cy="3495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352424</xdr:colOff>
      <xdr:row>13</xdr:row>
      <xdr:rowOff>19050</xdr:rowOff>
    </xdr:from>
    <xdr:to>
      <xdr:col>3</xdr:col>
      <xdr:colOff>380999</xdr:colOff>
      <xdr:row>16</xdr:row>
      <xdr:rowOff>57150</xdr:rowOff>
    </xdr:to>
    <xdr:sp macro="" textlink="">
      <xdr:nvSpPr>
        <xdr:cNvPr id="49" name="Rectangle 48"/>
        <xdr:cNvSpPr>
          <a:spLocks noChangeArrowheads="1"/>
        </xdr:cNvSpPr>
      </xdr:nvSpPr>
      <xdr:spPr bwMode="auto">
        <a:xfrm>
          <a:off x="962024" y="1962150"/>
          <a:ext cx="1247775" cy="361950"/>
        </a:xfrm>
        <a:prstGeom prst="rect">
          <a:avLst/>
        </a:prstGeom>
        <a:solidFill>
          <a:srgbClr val="00B0F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Capacity Calculator Model (outside of thus model)</a:t>
          </a:r>
        </a:p>
      </xdr:txBody>
    </xdr:sp>
    <xdr:clientData/>
  </xdr:twoCellAnchor>
  <xdr:twoCellAnchor>
    <xdr:from>
      <xdr:col>3</xdr:col>
      <xdr:colOff>352424</xdr:colOff>
      <xdr:row>9</xdr:row>
      <xdr:rowOff>114300</xdr:rowOff>
    </xdr:from>
    <xdr:to>
      <xdr:col>4</xdr:col>
      <xdr:colOff>247650</xdr:colOff>
      <xdr:row>15</xdr:row>
      <xdr:rowOff>57150</xdr:rowOff>
    </xdr:to>
    <xdr:cxnSp macro="">
      <xdr:nvCxnSpPr>
        <xdr:cNvPr id="50" name="AutoShape 49"/>
        <xdr:cNvCxnSpPr>
          <a:cxnSpLocks noChangeShapeType="1"/>
        </xdr:cNvCxnSpPr>
      </xdr:nvCxnSpPr>
      <xdr:spPr bwMode="auto">
        <a:xfrm flipV="1">
          <a:off x="2181224" y="1409700"/>
          <a:ext cx="504826" cy="7524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7</xdr:col>
      <xdr:colOff>419100</xdr:colOff>
      <xdr:row>19</xdr:row>
      <xdr:rowOff>38100</xdr:rowOff>
    </xdr:from>
    <xdr:to>
      <xdr:col>10</xdr:col>
      <xdr:colOff>104775</xdr:colOff>
      <xdr:row>20</xdr:row>
      <xdr:rowOff>152400</xdr:rowOff>
    </xdr:to>
    <xdr:cxnSp macro="">
      <xdr:nvCxnSpPr>
        <xdr:cNvPr id="51" name="AutoShape 57"/>
        <xdr:cNvCxnSpPr>
          <a:cxnSpLocks noChangeShapeType="1"/>
          <a:stCxn id="39" idx="1"/>
          <a:endCxn id="7" idx="2"/>
        </xdr:cNvCxnSpPr>
      </xdr:nvCxnSpPr>
      <xdr:spPr bwMode="auto">
        <a:xfrm rot="10800000">
          <a:off x="4686300" y="2790825"/>
          <a:ext cx="1514475" cy="276225"/>
        </a:xfrm>
        <a:prstGeom prst="bentConnector2">
          <a:avLst/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1</xdr:col>
      <xdr:colOff>314325</xdr:colOff>
      <xdr:row>28</xdr:row>
      <xdr:rowOff>85725</xdr:rowOff>
    </xdr:from>
    <xdr:to>
      <xdr:col>3</xdr:col>
      <xdr:colOff>361950</xdr:colOff>
      <xdr:row>30</xdr:row>
      <xdr:rowOff>104775</xdr:rowOff>
    </xdr:to>
    <xdr:sp macro="" textlink="">
      <xdr:nvSpPr>
        <xdr:cNvPr id="52" name="Text Box 27"/>
        <xdr:cNvSpPr txBox="1">
          <a:spLocks noChangeArrowheads="1"/>
        </xdr:cNvSpPr>
      </xdr:nvSpPr>
      <xdr:spPr bwMode="auto">
        <a:xfrm>
          <a:off x="923925" y="4295775"/>
          <a:ext cx="1266825" cy="3429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Environmental Emissions</a:t>
          </a:r>
        </a:p>
      </xdr:txBody>
    </xdr:sp>
    <xdr:clientData/>
  </xdr:twoCellAnchor>
  <xdr:twoCellAnchor>
    <xdr:from>
      <xdr:col>3</xdr:col>
      <xdr:colOff>361950</xdr:colOff>
      <xdr:row>18</xdr:row>
      <xdr:rowOff>4763</xdr:rowOff>
    </xdr:from>
    <xdr:to>
      <xdr:col>6</xdr:col>
      <xdr:colOff>581025</xdr:colOff>
      <xdr:row>29</xdr:row>
      <xdr:rowOff>95250</xdr:rowOff>
    </xdr:to>
    <xdr:cxnSp macro="">
      <xdr:nvCxnSpPr>
        <xdr:cNvPr id="53" name="AutoShape 30"/>
        <xdr:cNvCxnSpPr>
          <a:cxnSpLocks noChangeShapeType="1"/>
          <a:stCxn id="52" idx="3"/>
          <a:endCxn id="7" idx="1"/>
        </xdr:cNvCxnSpPr>
      </xdr:nvCxnSpPr>
      <xdr:spPr bwMode="auto">
        <a:xfrm flipV="1">
          <a:off x="2190750" y="2595563"/>
          <a:ext cx="2047875" cy="1871662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oneCellAnchor>
    <xdr:from>
      <xdr:col>8</xdr:col>
      <xdr:colOff>333376</xdr:colOff>
      <xdr:row>23</xdr:row>
      <xdr:rowOff>142875</xdr:rowOff>
    </xdr:from>
    <xdr:ext cx="3409950" cy="800100"/>
    <xdr:sp macro="" textlink="">
      <xdr:nvSpPr>
        <xdr:cNvPr id="54" name="TextBox 53"/>
        <xdr:cNvSpPr txBox="1"/>
      </xdr:nvSpPr>
      <xdr:spPr>
        <a:xfrm>
          <a:off x="5210176" y="3543300"/>
          <a:ext cx="3409950" cy="800100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GB" sz="1100"/>
            <a:t>Note - under RIIO</a:t>
          </a:r>
          <a:r>
            <a:rPr lang="en-GB" sz="1100" baseline="0"/>
            <a:t> most incentives and K are lagged by 2 years, such that they occur in year t, are reported in year t+1 and incorporated into allowed revenue in year t+2</a:t>
          </a:r>
          <a:endParaRPr lang="en-GB" sz="1100"/>
        </a:p>
      </xdr:txBody>
    </xdr:sp>
    <xdr:clientData/>
  </xdr:oneCellAnchor>
  <xdr:twoCellAnchor>
    <xdr:from>
      <xdr:col>3</xdr:col>
      <xdr:colOff>371475</xdr:colOff>
      <xdr:row>6</xdr:row>
      <xdr:rowOff>38100</xdr:rowOff>
    </xdr:from>
    <xdr:to>
      <xdr:col>4</xdr:col>
      <xdr:colOff>171450</xdr:colOff>
      <xdr:row>7</xdr:row>
      <xdr:rowOff>95250</xdr:rowOff>
    </xdr:to>
    <xdr:cxnSp macro="">
      <xdr:nvCxnSpPr>
        <xdr:cNvPr id="60" name="AutoShape 16"/>
        <xdr:cNvCxnSpPr>
          <a:cxnSpLocks noChangeShapeType="1"/>
          <a:stCxn id="3" idx="3"/>
        </xdr:cNvCxnSpPr>
      </xdr:nvCxnSpPr>
      <xdr:spPr bwMode="auto">
        <a:xfrm>
          <a:off x="2200275" y="847725"/>
          <a:ext cx="409575" cy="219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\DEPT\Distribution%20Charges\K%20models\K%20V10%20Final%20Proposals%20Interruption%20updated%20Licence%20Check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%20&amp;%20REG%20Shared/Distribution%20Charges/Pricing%20related%20publications/Pricing%20Statement/2012/Jan-12%20(60%20Day%20Notice)/CSEP%20rec%20report%20as%20at%2004%2001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s"/>
      <sheetName val="VERSION CONTROL"/>
      <sheetName val="Changes to Model"/>
      <sheetName val="Latest Assumptions"/>
      <sheetName val="Instructions"/>
      <sheetName val="structure of charges"/>
      <sheetName val="Unit Charges"/>
      <sheetName val="Daily Capacity Calcs"/>
      <sheetName val="Formula Year Volumes "/>
      <sheetName val="Sheet1"/>
      <sheetName val="for alex"/>
      <sheetName val="Sheet2"/>
      <sheetName val="Actual Revenue"/>
      <sheetName val="DIFF DEMAND FORECAST OPTIONS"/>
      <sheetName val="alt price change scenarios"/>
      <sheetName val="Formula Year Values"/>
      <sheetName val="Loss of Metering adj"/>
      <sheetName val="5yr strat plan shrinkage"/>
      <sheetName val="Shrinkage Incentive"/>
      <sheetName val="DNMRSA mains &amp; services 2008+"/>
      <sheetName val="Base rates and RPI"/>
      <sheetName val="Cost Pass Through calcs"/>
      <sheetName val="January 2008 Publication"/>
      <sheetName val="April 2008 Publication"/>
      <sheetName val="Environmental Emissions Incent"/>
      <sheetName val="MAY pricing scenarios"/>
      <sheetName val="Formula Revenue-Transportation"/>
      <sheetName val="Finance Budget output tables"/>
      <sheetName val="effect on Domestic customers..."/>
      <sheetName val="5yr PCR shrinkage"/>
      <sheetName val="2007-8 DNMRA"/>
      <sheetName val="2006-7 DNMRA"/>
      <sheetName val="2005-6 DNMRA"/>
      <sheetName val="further budget setting"/>
      <sheetName val="Budget 2008 for basil"/>
      <sheetName val="Likely"/>
      <sheetName val="2008 likely case scenario"/>
      <sheetName val="2008 Worse Case Scenario"/>
      <sheetName val="2008 Weather Corrected Scenario"/>
      <sheetName val="year by year volume comparison"/>
      <sheetName val="pricing statement tables"/>
      <sheetName val="pricing history"/>
      <sheetName val="J.O charging calculator format"/>
      <sheetName val="pricing statement example calcs"/>
      <sheetName val="June Scenarios for pricing"/>
      <sheetName val="20 July scenarios for pricing"/>
      <sheetName val="Calendar Demands"/>
      <sheetName val="2007 budget Rev Comparis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0">
          <cell r="I40">
            <v>309.05380854193976</v>
          </cell>
        </row>
        <row r="42">
          <cell r="I42">
            <v>308.07840562179325</v>
          </cell>
        </row>
        <row r="43">
          <cell r="I43">
            <v>-0.97540292014650731</v>
          </cell>
          <cell r="J43">
            <v>-2.8753800476412721</v>
          </cell>
          <cell r="K43">
            <v>-2.6994418732971894</v>
          </cell>
          <cell r="L43">
            <v>-2.9861084944408844</v>
          </cell>
          <cell r="M43">
            <v>-3.2984498700222957</v>
          </cell>
        </row>
        <row r="49">
          <cell r="I49">
            <v>-3.1560941596166787E-3</v>
          </cell>
          <cell r="J49">
            <v>-8.3761362728222016E-3</v>
          </cell>
          <cell r="K49">
            <v>-7.9178606365685744E-3</v>
          </cell>
          <cell r="L49">
            <v>-8.355447161040027E-3</v>
          </cell>
          <cell r="M49">
            <v>-8.8708071586115714E-3</v>
          </cell>
        </row>
        <row r="52">
          <cell r="I52">
            <v>0</v>
          </cell>
          <cell r="J52">
            <v>2.8000000000000001E-2</v>
          </cell>
          <cell r="K52">
            <v>1.9E-2</v>
          </cell>
          <cell r="L52">
            <v>4.2000000000000003E-2</v>
          </cell>
          <cell r="M52">
            <v>3.4000000000000002E-2</v>
          </cell>
        </row>
        <row r="53">
          <cell r="I53">
            <v>-0.09</v>
          </cell>
        </row>
        <row r="56">
          <cell r="H56">
            <v>315.29176607502114</v>
          </cell>
        </row>
        <row r="57">
          <cell r="H57">
            <v>77602.737322763685</v>
          </cell>
        </row>
        <row r="83">
          <cell r="B83" t="str">
            <v>Likely Scenario June 2007</v>
          </cell>
        </row>
        <row r="88">
          <cell r="C88">
            <v>10429.612573243261</v>
          </cell>
          <cell r="D88">
            <v>32.172465459999998</v>
          </cell>
        </row>
        <row r="89">
          <cell r="C89">
            <v>9204.3354499535199</v>
          </cell>
          <cell r="D89">
            <v>30.377801950000006</v>
          </cell>
        </row>
        <row r="90">
          <cell r="C90">
            <v>8378.8699467712177</v>
          </cell>
          <cell r="D90">
            <v>29.716679116981492</v>
          </cell>
        </row>
        <row r="91">
          <cell r="C91">
            <v>6274.5110598200545</v>
          </cell>
          <cell r="D91">
            <v>25.035431403530481</v>
          </cell>
        </row>
        <row r="92">
          <cell r="C92">
            <v>4798.7365625126031</v>
          </cell>
          <cell r="D92">
            <v>24.048679116981496</v>
          </cell>
        </row>
        <row r="93">
          <cell r="C93">
            <v>3622.9213113072747</v>
          </cell>
          <cell r="D93">
            <v>21.688431403530476</v>
          </cell>
        </row>
        <row r="94">
          <cell r="C94">
            <v>3288.2473161858939</v>
          </cell>
          <cell r="D94">
            <v>21.742679116981495</v>
          </cell>
        </row>
        <row r="95">
          <cell r="C95">
            <v>3326.3702128738196</v>
          </cell>
          <cell r="D95">
            <v>21.807679116981493</v>
          </cell>
        </row>
        <row r="96">
          <cell r="C96">
            <v>4147.4396900752454</v>
          </cell>
          <cell r="D96">
            <v>22.466431403530482</v>
          </cell>
        </row>
        <row r="97">
          <cell r="C97">
            <v>6317.5587007353706</v>
          </cell>
          <cell r="D97">
            <v>28.766479647626245</v>
          </cell>
        </row>
        <row r="98">
          <cell r="C98">
            <v>8143.0217168314703</v>
          </cell>
          <cell r="D98">
            <v>28.163528691251202</v>
          </cell>
        </row>
        <row r="99">
          <cell r="C99">
            <v>9671.1127824539399</v>
          </cell>
          <cell r="D99">
            <v>29.305479647626246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606 NONE pivot"/>
      <sheetName val="NGN CSEP Reconciliation Factor"/>
    </sheetNames>
    <sheetDataSet>
      <sheetData sheetId="0"/>
      <sheetData sheetId="1">
        <row r="25">
          <cell r="B25">
            <v>0.70079999999999998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FF00"/>
  </sheetPr>
  <dimension ref="A1:N82"/>
  <sheetViews>
    <sheetView showGridLines="0" workbookViewId="0"/>
  </sheetViews>
  <sheetFormatPr defaultColWidth="0" defaultRowHeight="18.75" zeroHeight="1"/>
  <cols>
    <col min="1" max="1" width="9.140625" style="80" customWidth="1"/>
    <col min="2" max="2" width="9.85546875" style="175" customWidth="1"/>
    <col min="3" max="3" width="3.140625" style="80" customWidth="1"/>
    <col min="4" max="14" width="9.140625" style="80" customWidth="1"/>
    <col min="15" max="16384" width="9.140625" style="80" hidden="1"/>
  </cols>
  <sheetData>
    <row r="1" spans="2:13"/>
    <row r="2" spans="2:13">
      <c r="B2" s="174" t="s">
        <v>293</v>
      </c>
      <c r="D2" s="137"/>
    </row>
    <row r="3" spans="2:13" ht="5.0999999999999996" customHeight="1"/>
    <row r="4" spans="2:13">
      <c r="B4" s="176" t="s">
        <v>237</v>
      </c>
      <c r="D4" s="138" t="s">
        <v>238</v>
      </c>
      <c r="E4" s="177"/>
      <c r="F4" s="177"/>
      <c r="G4" s="177"/>
      <c r="H4" s="177"/>
      <c r="I4" s="177"/>
      <c r="J4" s="177"/>
      <c r="K4" s="177"/>
      <c r="L4" s="177"/>
      <c r="M4" s="177"/>
    </row>
    <row r="5" spans="2:13" ht="5.0999999999999996" customHeight="1"/>
    <row r="6" spans="2:13" ht="15">
      <c r="B6" s="717" t="s">
        <v>239</v>
      </c>
      <c r="D6" s="178" t="s">
        <v>240</v>
      </c>
      <c r="E6" s="178"/>
      <c r="F6" s="178"/>
      <c r="G6" s="178"/>
      <c r="H6" s="178"/>
      <c r="I6" s="178"/>
      <c r="J6" s="178"/>
      <c r="K6" s="178"/>
      <c r="L6" s="178"/>
      <c r="M6" s="178"/>
    </row>
    <row r="7" spans="2:13" ht="5.0999999999999996" customHeight="1">
      <c r="B7" s="71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2:13" ht="15">
      <c r="B8" s="718"/>
      <c r="D8" s="178" t="s">
        <v>241</v>
      </c>
      <c r="E8" s="178"/>
      <c r="F8" s="178"/>
      <c r="G8" s="178"/>
      <c r="H8" s="178"/>
      <c r="I8" s="178"/>
      <c r="J8" s="178"/>
      <c r="K8" s="178"/>
      <c r="L8" s="178"/>
      <c r="M8" s="178"/>
    </row>
    <row r="9" spans="2:13" ht="5.0999999999999996" customHeight="1">
      <c r="B9" s="718"/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2:13" ht="15">
      <c r="B10" s="719"/>
      <c r="D10" s="178" t="s">
        <v>242</v>
      </c>
      <c r="E10" s="178"/>
      <c r="F10" s="178"/>
      <c r="G10" s="178"/>
      <c r="H10" s="178"/>
      <c r="I10" s="178"/>
      <c r="J10" s="178"/>
      <c r="K10" s="178"/>
      <c r="L10" s="178"/>
      <c r="M10" s="178"/>
    </row>
    <row r="11" spans="2:13" ht="6.95" customHeight="1"/>
    <row r="12" spans="2:13" ht="15">
      <c r="B12" s="714" t="s">
        <v>243</v>
      </c>
      <c r="D12" s="178" t="s">
        <v>244</v>
      </c>
      <c r="E12" s="178"/>
      <c r="F12" s="178"/>
      <c r="G12" s="178"/>
      <c r="H12" s="178"/>
      <c r="I12" s="178"/>
      <c r="J12" s="178"/>
      <c r="K12" s="178"/>
      <c r="L12" s="178"/>
      <c r="M12" s="178"/>
    </row>
    <row r="13" spans="2:13" ht="5.0999999999999996" customHeight="1">
      <c r="B13" s="715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2:13" ht="15">
      <c r="B14" s="715"/>
      <c r="D14" s="178" t="s">
        <v>245</v>
      </c>
      <c r="E14" s="178"/>
      <c r="F14" s="178"/>
      <c r="G14" s="178"/>
      <c r="H14" s="178"/>
      <c r="I14" s="178"/>
      <c r="J14" s="178"/>
      <c r="K14" s="178"/>
      <c r="L14" s="178"/>
      <c r="M14" s="178"/>
    </row>
    <row r="15" spans="2:13" ht="5.0999999999999996" customHeight="1">
      <c r="B15" s="715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6" spans="2:13" ht="15">
      <c r="B16" s="715"/>
      <c r="D16" s="178" t="s">
        <v>246</v>
      </c>
      <c r="E16" s="178"/>
      <c r="F16" s="178"/>
      <c r="G16" s="178"/>
      <c r="H16" s="178"/>
      <c r="I16" s="178"/>
      <c r="J16" s="178"/>
      <c r="K16" s="178"/>
      <c r="L16" s="178"/>
      <c r="M16" s="178"/>
    </row>
    <row r="17" spans="2:13" ht="15">
      <c r="B17" s="715"/>
      <c r="D17" s="178"/>
      <c r="E17" s="179" t="s">
        <v>247</v>
      </c>
      <c r="F17" s="178"/>
      <c r="G17" s="178"/>
      <c r="H17" s="178"/>
      <c r="I17" s="178"/>
      <c r="J17" s="178"/>
      <c r="K17" s="178"/>
      <c r="L17" s="178"/>
      <c r="M17" s="178"/>
    </row>
    <row r="18" spans="2:13" ht="15">
      <c r="B18" s="715"/>
      <c r="D18" s="178"/>
      <c r="E18" s="179" t="s">
        <v>248</v>
      </c>
      <c r="F18" s="178"/>
      <c r="G18" s="178"/>
      <c r="H18" s="178"/>
      <c r="I18" s="178"/>
      <c r="J18" s="178"/>
      <c r="K18" s="178"/>
      <c r="L18" s="178"/>
      <c r="M18" s="178"/>
    </row>
    <row r="19" spans="2:13" ht="15">
      <c r="B19" s="715"/>
      <c r="D19" s="178"/>
      <c r="E19" s="179" t="s">
        <v>249</v>
      </c>
      <c r="F19" s="178"/>
      <c r="G19" s="178"/>
      <c r="H19" s="178"/>
      <c r="I19" s="178"/>
      <c r="J19" s="178"/>
      <c r="K19" s="178"/>
      <c r="L19" s="178"/>
      <c r="M19" s="178"/>
    </row>
    <row r="20" spans="2:13" ht="5.0999999999999996" customHeight="1">
      <c r="B20" s="715"/>
      <c r="D20" s="178"/>
      <c r="E20" s="178"/>
      <c r="F20" s="178"/>
      <c r="G20" s="178"/>
      <c r="H20" s="178"/>
      <c r="I20" s="178"/>
      <c r="J20" s="178"/>
      <c r="K20" s="178"/>
      <c r="L20" s="178"/>
      <c r="M20" s="178"/>
    </row>
    <row r="21" spans="2:13" ht="15">
      <c r="B21" s="716"/>
      <c r="D21" s="178" t="s">
        <v>250</v>
      </c>
      <c r="E21" s="178"/>
      <c r="F21" s="178"/>
      <c r="G21" s="178"/>
      <c r="H21" s="178"/>
      <c r="I21" s="178"/>
      <c r="J21" s="178"/>
      <c r="K21" s="178"/>
      <c r="L21" s="178"/>
      <c r="M21" s="178"/>
    </row>
    <row r="22" spans="2:13" ht="6.95" customHeight="1"/>
    <row r="23" spans="2:13">
      <c r="B23" s="180" t="s">
        <v>251</v>
      </c>
      <c r="D23" s="181" t="s">
        <v>252</v>
      </c>
      <c r="E23" s="181"/>
      <c r="F23" s="181"/>
      <c r="G23" s="181"/>
      <c r="H23" s="181"/>
      <c r="I23" s="181"/>
      <c r="J23" s="181"/>
      <c r="K23" s="181"/>
      <c r="L23" s="181"/>
      <c r="M23" s="181"/>
    </row>
    <row r="24" spans="2:13" ht="6.95" customHeight="1"/>
    <row r="25" spans="2:13" ht="15">
      <c r="B25" s="714" t="s">
        <v>253</v>
      </c>
      <c r="D25" s="178" t="s">
        <v>254</v>
      </c>
      <c r="E25" s="178"/>
      <c r="F25" s="178"/>
      <c r="G25" s="178"/>
      <c r="H25" s="178"/>
      <c r="I25" s="178"/>
      <c r="J25" s="178"/>
      <c r="K25" s="178"/>
      <c r="L25" s="178"/>
      <c r="M25" s="178"/>
    </row>
    <row r="26" spans="2:13" ht="5.0999999999999996" customHeight="1">
      <c r="B26" s="715"/>
      <c r="D26" s="178"/>
      <c r="E26" s="178"/>
      <c r="F26" s="178"/>
      <c r="G26" s="178"/>
      <c r="H26" s="178"/>
      <c r="I26" s="178"/>
      <c r="J26" s="178"/>
      <c r="K26" s="178"/>
      <c r="L26" s="178"/>
      <c r="M26" s="178"/>
    </row>
    <row r="27" spans="2:13" ht="15">
      <c r="B27" s="715"/>
      <c r="D27" s="178" t="s">
        <v>255</v>
      </c>
      <c r="E27" s="178"/>
      <c r="F27" s="178"/>
      <c r="G27" s="178"/>
      <c r="H27" s="178"/>
      <c r="I27" s="178"/>
      <c r="J27" s="178"/>
      <c r="K27" s="178"/>
      <c r="L27" s="178"/>
      <c r="M27" s="178"/>
    </row>
    <row r="28" spans="2:13" ht="5.0999999999999996" customHeight="1">
      <c r="B28" s="715"/>
      <c r="D28" s="178"/>
      <c r="E28" s="178"/>
      <c r="F28" s="178"/>
      <c r="G28" s="178"/>
      <c r="H28" s="178"/>
      <c r="I28" s="178"/>
      <c r="J28" s="178"/>
      <c r="K28" s="178"/>
      <c r="L28" s="178"/>
      <c r="M28" s="178"/>
    </row>
    <row r="29" spans="2:13" ht="15">
      <c r="B29" s="715"/>
      <c r="D29" s="178" t="s">
        <v>256</v>
      </c>
      <c r="E29" s="178"/>
      <c r="F29" s="178"/>
      <c r="G29" s="178"/>
      <c r="H29" s="178"/>
      <c r="I29" s="178"/>
      <c r="J29" s="178"/>
      <c r="K29" s="178"/>
      <c r="L29" s="178"/>
      <c r="M29" s="178"/>
    </row>
    <row r="30" spans="2:13" ht="15">
      <c r="B30" s="715"/>
      <c r="D30" s="178" t="s">
        <v>257</v>
      </c>
      <c r="E30" s="178"/>
      <c r="F30" s="178"/>
      <c r="G30" s="178"/>
      <c r="H30" s="178"/>
      <c r="I30" s="178"/>
      <c r="J30" s="178"/>
      <c r="K30" s="178"/>
      <c r="L30" s="178"/>
      <c r="M30" s="178"/>
    </row>
    <row r="31" spans="2:13" ht="5.0999999999999996" customHeight="1">
      <c r="B31" s="715"/>
      <c r="D31" s="178"/>
      <c r="E31" s="178"/>
      <c r="F31" s="178"/>
      <c r="G31" s="178"/>
      <c r="H31" s="178"/>
      <c r="I31" s="178"/>
      <c r="J31" s="178"/>
      <c r="K31" s="178"/>
      <c r="L31" s="178"/>
      <c r="M31" s="178"/>
    </row>
    <row r="32" spans="2:13" ht="15">
      <c r="B32" s="716"/>
      <c r="D32" s="178" t="s">
        <v>258</v>
      </c>
      <c r="E32" s="178"/>
      <c r="F32" s="178"/>
      <c r="G32" s="178"/>
      <c r="H32" s="178"/>
      <c r="I32" s="178"/>
      <c r="J32" s="178"/>
      <c r="K32" s="178"/>
      <c r="L32" s="178"/>
      <c r="M32" s="178"/>
    </row>
    <row r="33" spans="2:13" ht="6.95" customHeight="1"/>
    <row r="34" spans="2:13">
      <c r="B34" s="182" t="s">
        <v>259</v>
      </c>
      <c r="D34" s="138" t="s">
        <v>260</v>
      </c>
      <c r="E34" s="177"/>
      <c r="F34" s="177"/>
      <c r="G34" s="177"/>
      <c r="H34" s="177"/>
      <c r="I34" s="177"/>
      <c r="J34" s="177"/>
      <c r="K34" s="177"/>
      <c r="L34" s="177"/>
      <c r="M34" s="177"/>
    </row>
    <row r="35" spans="2:13" ht="6.95" customHeight="1"/>
    <row r="36" spans="2:13" ht="15">
      <c r="B36" s="717" t="s">
        <v>261</v>
      </c>
      <c r="D36" s="178" t="s">
        <v>262</v>
      </c>
      <c r="E36" s="178"/>
      <c r="F36" s="178"/>
      <c r="G36" s="178"/>
      <c r="H36" s="178"/>
      <c r="I36" s="178"/>
      <c r="J36" s="178"/>
      <c r="K36" s="178"/>
      <c r="L36" s="178"/>
      <c r="M36" s="178"/>
    </row>
    <row r="37" spans="2:13" ht="5.0999999999999996" customHeight="1">
      <c r="B37" s="718"/>
      <c r="D37" s="178"/>
      <c r="E37" s="178"/>
      <c r="F37" s="178"/>
      <c r="G37" s="178"/>
      <c r="H37" s="178"/>
      <c r="I37" s="178"/>
      <c r="J37" s="178"/>
      <c r="K37" s="178"/>
      <c r="L37" s="178"/>
      <c r="M37" s="178"/>
    </row>
    <row r="38" spans="2:13" ht="15">
      <c r="B38" s="718"/>
      <c r="D38" s="178" t="s">
        <v>263</v>
      </c>
      <c r="E38" s="178"/>
      <c r="F38" s="178"/>
      <c r="G38" s="178"/>
      <c r="H38" s="178"/>
      <c r="I38" s="178"/>
      <c r="J38" s="178"/>
      <c r="K38" s="178"/>
      <c r="L38" s="178"/>
      <c r="M38" s="178"/>
    </row>
    <row r="39" spans="2:13" ht="5.0999999999999996" customHeight="1">
      <c r="B39" s="718"/>
      <c r="D39" s="178"/>
      <c r="E39" s="178"/>
      <c r="F39" s="178"/>
      <c r="G39" s="178"/>
      <c r="H39" s="178"/>
      <c r="I39" s="178"/>
      <c r="J39" s="178"/>
      <c r="K39" s="178"/>
      <c r="L39" s="178"/>
      <c r="M39" s="178"/>
    </row>
    <row r="40" spans="2:13" ht="15">
      <c r="B40" s="719"/>
      <c r="D40" s="178" t="s">
        <v>264</v>
      </c>
      <c r="E40" s="178"/>
      <c r="F40" s="178"/>
      <c r="G40" s="178"/>
      <c r="H40" s="178"/>
      <c r="I40" s="178"/>
      <c r="J40" s="178"/>
      <c r="K40" s="178"/>
      <c r="L40" s="178"/>
      <c r="M40" s="178"/>
    </row>
    <row r="41" spans="2:13" ht="6.95" customHeight="1"/>
    <row r="42" spans="2:13" ht="15">
      <c r="B42" s="714" t="s">
        <v>265</v>
      </c>
      <c r="D42" s="178" t="s">
        <v>266</v>
      </c>
      <c r="E42" s="178"/>
      <c r="F42" s="178"/>
      <c r="G42" s="178"/>
      <c r="H42" s="178"/>
      <c r="I42" s="178"/>
      <c r="J42" s="178"/>
      <c r="K42" s="178"/>
      <c r="L42" s="178"/>
      <c r="M42" s="178"/>
    </row>
    <row r="43" spans="2:13" ht="5.0999999999999996" customHeight="1">
      <c r="B43" s="715"/>
      <c r="D43" s="178"/>
      <c r="E43" s="178"/>
      <c r="F43" s="178"/>
      <c r="G43" s="178"/>
      <c r="H43" s="178"/>
      <c r="I43" s="178"/>
      <c r="J43" s="178"/>
      <c r="K43" s="178"/>
      <c r="L43" s="178"/>
      <c r="M43" s="178"/>
    </row>
    <row r="44" spans="2:13" ht="15">
      <c r="B44" s="715"/>
      <c r="D44" s="178" t="s">
        <v>267</v>
      </c>
      <c r="E44" s="178"/>
      <c r="F44" s="178"/>
      <c r="G44" s="178"/>
      <c r="H44" s="178"/>
      <c r="I44" s="178"/>
      <c r="J44" s="178"/>
      <c r="K44" s="178"/>
      <c r="L44" s="178"/>
      <c r="M44" s="178"/>
    </row>
    <row r="45" spans="2:13" ht="5.0999999999999996" customHeight="1">
      <c r="B45" s="715"/>
      <c r="D45" s="178"/>
      <c r="E45" s="178"/>
      <c r="F45" s="178"/>
      <c r="G45" s="178"/>
      <c r="H45" s="178"/>
      <c r="I45" s="178"/>
      <c r="J45" s="178"/>
      <c r="K45" s="178"/>
      <c r="L45" s="178"/>
      <c r="M45" s="178"/>
    </row>
    <row r="46" spans="2:13" ht="15">
      <c r="B46" s="715"/>
      <c r="D46" s="178" t="s">
        <v>268</v>
      </c>
      <c r="E46" s="178"/>
      <c r="F46" s="178"/>
      <c r="G46" s="178"/>
      <c r="H46" s="178"/>
      <c r="I46" s="178"/>
      <c r="J46" s="178"/>
      <c r="K46" s="178"/>
      <c r="L46" s="178"/>
      <c r="M46" s="178"/>
    </row>
    <row r="47" spans="2:13" ht="15">
      <c r="B47" s="715"/>
      <c r="D47" s="178"/>
      <c r="E47" s="179" t="s">
        <v>269</v>
      </c>
      <c r="F47" s="178"/>
      <c r="G47" s="178"/>
      <c r="H47" s="178"/>
      <c r="I47" s="178"/>
      <c r="J47" s="178"/>
      <c r="K47" s="178"/>
      <c r="L47" s="178"/>
      <c r="M47" s="178"/>
    </row>
    <row r="48" spans="2:13" ht="15">
      <c r="B48" s="715"/>
      <c r="D48" s="178"/>
      <c r="E48" s="179" t="s">
        <v>270</v>
      </c>
      <c r="F48" s="178"/>
      <c r="G48" s="178"/>
      <c r="H48" s="178"/>
      <c r="I48" s="178"/>
      <c r="J48" s="178"/>
      <c r="K48" s="178"/>
      <c r="L48" s="178"/>
      <c r="M48" s="178"/>
    </row>
    <row r="49" spans="2:13" ht="15">
      <c r="B49" s="715"/>
      <c r="D49" s="178"/>
      <c r="E49" s="179" t="s">
        <v>271</v>
      </c>
      <c r="F49" s="178"/>
      <c r="G49" s="178"/>
      <c r="H49" s="178"/>
      <c r="I49" s="178"/>
      <c r="J49" s="178"/>
      <c r="K49" s="178"/>
      <c r="L49" s="178"/>
      <c r="M49" s="178"/>
    </row>
    <row r="50" spans="2:13" ht="5.0999999999999996" customHeight="1">
      <c r="B50" s="715"/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  <row r="51" spans="2:13" ht="15">
      <c r="B51" s="716"/>
      <c r="D51" s="178" t="s">
        <v>272</v>
      </c>
      <c r="E51" s="178"/>
      <c r="F51" s="178"/>
      <c r="G51" s="178"/>
      <c r="H51" s="178"/>
      <c r="I51" s="178"/>
      <c r="J51" s="178"/>
      <c r="K51" s="178"/>
      <c r="L51" s="178"/>
      <c r="M51" s="178"/>
    </row>
    <row r="52" spans="2:13" ht="6.95" customHeight="1"/>
    <row r="53" spans="2:13">
      <c r="B53" s="180" t="s">
        <v>273</v>
      </c>
      <c r="D53" s="181" t="s">
        <v>274</v>
      </c>
      <c r="E53" s="183"/>
      <c r="F53" s="183"/>
      <c r="G53" s="183"/>
      <c r="H53" s="183"/>
      <c r="I53" s="183"/>
      <c r="J53" s="183"/>
      <c r="K53" s="183"/>
      <c r="L53" s="183"/>
      <c r="M53" s="183"/>
    </row>
    <row r="54" spans="2:13" ht="6.95" customHeight="1"/>
    <row r="55" spans="2:13" ht="15">
      <c r="B55" s="714" t="s">
        <v>275</v>
      </c>
      <c r="D55" s="178" t="s">
        <v>276</v>
      </c>
      <c r="E55" s="178"/>
      <c r="F55" s="178"/>
      <c r="G55" s="178"/>
      <c r="H55" s="178"/>
      <c r="I55" s="178"/>
      <c r="J55" s="178"/>
      <c r="K55" s="178"/>
      <c r="L55" s="178"/>
      <c r="M55" s="178"/>
    </row>
    <row r="56" spans="2:13" ht="5.0999999999999996" customHeight="1">
      <c r="B56" s="715"/>
      <c r="D56" s="178"/>
      <c r="E56" s="178"/>
      <c r="F56" s="178"/>
      <c r="G56" s="178"/>
      <c r="H56" s="178"/>
      <c r="I56" s="178"/>
      <c r="J56" s="178"/>
      <c r="K56" s="178"/>
      <c r="L56" s="178"/>
      <c r="M56" s="178"/>
    </row>
    <row r="57" spans="2:13" ht="15">
      <c r="B57" s="715"/>
      <c r="D57" s="178" t="s">
        <v>277</v>
      </c>
      <c r="E57" s="178"/>
      <c r="F57" s="178"/>
      <c r="G57" s="178"/>
      <c r="H57" s="178"/>
      <c r="I57" s="178"/>
      <c r="J57" s="178"/>
      <c r="K57" s="178"/>
      <c r="L57" s="178"/>
      <c r="M57" s="178"/>
    </row>
    <row r="58" spans="2:13" ht="5.0999999999999996" customHeight="1">
      <c r="B58" s="715"/>
      <c r="D58" s="178"/>
      <c r="E58" s="178"/>
      <c r="F58" s="178"/>
      <c r="G58" s="178"/>
      <c r="H58" s="178"/>
      <c r="I58" s="178"/>
      <c r="J58" s="178"/>
      <c r="K58" s="178"/>
      <c r="L58" s="178"/>
      <c r="M58" s="178"/>
    </row>
    <row r="59" spans="2:13" ht="15">
      <c r="B59" s="715"/>
      <c r="D59" s="178" t="s">
        <v>256</v>
      </c>
      <c r="E59" s="178"/>
      <c r="F59" s="178"/>
      <c r="G59" s="178"/>
      <c r="H59" s="178"/>
      <c r="I59" s="178"/>
      <c r="J59" s="178"/>
      <c r="K59" s="178"/>
      <c r="L59" s="178"/>
      <c r="M59" s="178"/>
    </row>
    <row r="60" spans="2:13" ht="15">
      <c r="B60" s="715"/>
      <c r="D60" s="178" t="s">
        <v>257</v>
      </c>
      <c r="E60" s="178"/>
      <c r="F60" s="178"/>
      <c r="G60" s="178"/>
      <c r="H60" s="178"/>
      <c r="I60" s="178"/>
      <c r="J60" s="178"/>
      <c r="K60" s="178"/>
      <c r="L60" s="178"/>
      <c r="M60" s="178"/>
    </row>
    <row r="61" spans="2:13" ht="5.0999999999999996" customHeight="1">
      <c r="B61" s="715"/>
      <c r="D61" s="178"/>
      <c r="E61" s="178"/>
      <c r="F61" s="178"/>
      <c r="G61" s="178"/>
      <c r="H61" s="178"/>
      <c r="I61" s="178"/>
      <c r="J61" s="178"/>
      <c r="K61" s="178"/>
      <c r="L61" s="178"/>
      <c r="M61" s="178"/>
    </row>
    <row r="62" spans="2:13" ht="15">
      <c r="B62" s="716"/>
      <c r="D62" s="178" t="s">
        <v>278</v>
      </c>
      <c r="E62" s="178"/>
      <c r="F62" s="178"/>
      <c r="G62" s="178"/>
      <c r="H62" s="178"/>
      <c r="I62" s="178"/>
      <c r="J62" s="178"/>
      <c r="K62" s="178"/>
      <c r="L62" s="178"/>
      <c r="M62" s="178"/>
    </row>
    <row r="63" spans="2:13" ht="6.95" customHeight="1"/>
    <row r="64" spans="2:13">
      <c r="B64" s="182" t="s">
        <v>279</v>
      </c>
      <c r="D64" s="138" t="s">
        <v>280</v>
      </c>
      <c r="E64" s="177"/>
      <c r="F64" s="177"/>
      <c r="G64" s="177"/>
      <c r="H64" s="177"/>
      <c r="I64" s="177"/>
      <c r="J64" s="177"/>
      <c r="K64" s="177"/>
      <c r="L64" s="177"/>
      <c r="M64" s="177"/>
    </row>
    <row r="65" spans="2:13" ht="6.95" customHeight="1"/>
    <row r="66" spans="2:13" ht="15">
      <c r="B66" s="714" t="s">
        <v>281</v>
      </c>
      <c r="D66" s="178" t="s">
        <v>282</v>
      </c>
      <c r="E66" s="178"/>
      <c r="F66" s="178"/>
      <c r="G66" s="178"/>
      <c r="H66" s="178"/>
      <c r="I66" s="178"/>
      <c r="J66" s="178"/>
      <c r="K66" s="178"/>
      <c r="L66" s="178"/>
      <c r="M66" s="178"/>
    </row>
    <row r="67" spans="2:13" ht="5.0999999999999996" customHeight="1">
      <c r="B67" s="715"/>
      <c r="D67" s="178"/>
      <c r="E67" s="178"/>
      <c r="F67" s="178"/>
      <c r="G67" s="178"/>
      <c r="H67" s="178"/>
      <c r="I67" s="178"/>
      <c r="J67" s="178"/>
      <c r="K67" s="178"/>
      <c r="L67" s="178"/>
      <c r="M67" s="178"/>
    </row>
    <row r="68" spans="2:13" ht="15">
      <c r="B68" s="715"/>
      <c r="D68" s="178" t="s">
        <v>283</v>
      </c>
      <c r="E68" s="178"/>
      <c r="F68" s="178"/>
      <c r="G68" s="178"/>
      <c r="H68" s="178"/>
      <c r="I68" s="178"/>
      <c r="J68" s="178"/>
      <c r="K68" s="178"/>
      <c r="L68" s="178"/>
      <c r="M68" s="178"/>
    </row>
    <row r="69" spans="2:13" ht="5.0999999999999996" customHeight="1">
      <c r="B69" s="715"/>
      <c r="D69" s="178"/>
      <c r="E69" s="178"/>
      <c r="F69" s="178"/>
      <c r="G69" s="178"/>
      <c r="H69" s="178"/>
      <c r="I69" s="178"/>
      <c r="J69" s="178"/>
      <c r="K69" s="178"/>
      <c r="L69" s="178"/>
      <c r="M69" s="178"/>
    </row>
    <row r="70" spans="2:13" ht="15">
      <c r="B70" s="716"/>
      <c r="D70" s="178" t="s">
        <v>284</v>
      </c>
      <c r="E70" s="178"/>
      <c r="F70" s="178"/>
      <c r="G70" s="178"/>
      <c r="H70" s="178"/>
      <c r="I70" s="178"/>
      <c r="J70" s="178"/>
      <c r="K70" s="178"/>
      <c r="L70" s="178"/>
      <c r="M70" s="178"/>
    </row>
    <row r="71" spans="2:13" ht="6.95" customHeight="1"/>
    <row r="72" spans="2:13" ht="15">
      <c r="B72" s="714" t="s">
        <v>285</v>
      </c>
      <c r="D72" s="178" t="s">
        <v>286</v>
      </c>
      <c r="E72" s="178"/>
      <c r="F72" s="178"/>
      <c r="G72" s="178"/>
      <c r="H72" s="178"/>
      <c r="I72" s="178"/>
      <c r="J72" s="178"/>
      <c r="K72" s="178"/>
      <c r="L72" s="178"/>
      <c r="M72" s="178"/>
    </row>
    <row r="73" spans="2:13" ht="5.0999999999999996" customHeight="1">
      <c r="B73" s="715"/>
      <c r="D73" s="178"/>
      <c r="E73" s="178"/>
      <c r="F73" s="178"/>
      <c r="G73" s="178"/>
      <c r="H73" s="178"/>
      <c r="I73" s="178"/>
      <c r="J73" s="178"/>
      <c r="K73" s="178"/>
      <c r="L73" s="178"/>
      <c r="M73" s="178"/>
    </row>
    <row r="74" spans="2:13" ht="15">
      <c r="B74" s="715"/>
      <c r="D74" s="178" t="s">
        <v>287</v>
      </c>
      <c r="E74" s="178"/>
      <c r="F74" s="178"/>
      <c r="G74" s="178"/>
      <c r="H74" s="178"/>
      <c r="I74" s="178"/>
      <c r="J74" s="178"/>
      <c r="K74" s="178"/>
      <c r="L74" s="178"/>
      <c r="M74" s="178"/>
    </row>
    <row r="75" spans="2:13" ht="5.0999999999999996" customHeight="1">
      <c r="B75" s="715"/>
      <c r="D75" s="178"/>
      <c r="E75" s="178"/>
      <c r="F75" s="178"/>
      <c r="G75" s="178"/>
      <c r="H75" s="178"/>
      <c r="I75" s="178"/>
      <c r="J75" s="178"/>
      <c r="K75" s="178"/>
      <c r="L75" s="178"/>
      <c r="M75" s="178"/>
    </row>
    <row r="76" spans="2:13" ht="15" customHeight="1">
      <c r="B76" s="715"/>
      <c r="D76" s="178" t="s">
        <v>288</v>
      </c>
      <c r="E76" s="178"/>
      <c r="F76" s="178"/>
      <c r="G76" s="178"/>
      <c r="H76" s="178"/>
      <c r="I76" s="178"/>
      <c r="J76" s="178"/>
      <c r="K76" s="178"/>
      <c r="L76" s="178"/>
      <c r="M76" s="178"/>
    </row>
    <row r="77" spans="2:13" ht="15" customHeight="1">
      <c r="B77" s="715"/>
      <c r="D77" s="178"/>
      <c r="E77" s="179" t="s">
        <v>289</v>
      </c>
      <c r="F77" s="178"/>
      <c r="G77" s="178"/>
      <c r="H77" s="178"/>
      <c r="I77" s="178"/>
      <c r="J77" s="178"/>
      <c r="K77" s="178"/>
      <c r="L77" s="178"/>
      <c r="M77" s="178"/>
    </row>
    <row r="78" spans="2:13" ht="15" customHeight="1">
      <c r="B78" s="715"/>
      <c r="D78" s="178"/>
      <c r="E78" s="179" t="s">
        <v>290</v>
      </c>
      <c r="F78" s="178"/>
      <c r="G78" s="178"/>
      <c r="H78" s="178"/>
      <c r="I78" s="178"/>
      <c r="J78" s="178"/>
      <c r="K78" s="178"/>
      <c r="L78" s="178"/>
      <c r="M78" s="178"/>
    </row>
    <row r="79" spans="2:13" ht="15" customHeight="1">
      <c r="B79" s="715"/>
      <c r="D79" s="178"/>
      <c r="E79" s="179" t="s">
        <v>291</v>
      </c>
      <c r="F79" s="178"/>
      <c r="G79" s="178"/>
      <c r="H79" s="178"/>
      <c r="I79" s="178"/>
      <c r="J79" s="178"/>
      <c r="K79" s="178"/>
      <c r="L79" s="178"/>
      <c r="M79" s="178"/>
    </row>
    <row r="80" spans="2:13" ht="5.0999999999999996" customHeight="1">
      <c r="B80" s="715"/>
      <c r="D80" s="178"/>
      <c r="E80" s="178"/>
      <c r="F80" s="178"/>
      <c r="G80" s="178"/>
      <c r="H80" s="178"/>
      <c r="I80" s="178"/>
      <c r="J80" s="178"/>
      <c r="K80" s="178"/>
      <c r="L80" s="178"/>
      <c r="M80" s="178"/>
    </row>
    <row r="81" spans="2:13" ht="15">
      <c r="B81" s="716"/>
      <c r="D81" s="178" t="s">
        <v>292</v>
      </c>
      <c r="E81" s="178"/>
      <c r="F81" s="178"/>
      <c r="G81" s="178"/>
      <c r="H81" s="178"/>
      <c r="I81" s="178"/>
      <c r="J81" s="178"/>
      <c r="K81" s="178"/>
      <c r="L81" s="178"/>
      <c r="M81" s="178"/>
    </row>
    <row r="82" spans="2:13"/>
  </sheetData>
  <sheetProtection algorithmName="SHA-512" hashValue="3RgCJx/fqIDgqMXtZ1dzbyn1Typ3nhEAizPZYDMKKSQrkdHCdDZ6Dgcyf/TmQmiMKcqQD1/qrTncgiHtGirS/Q==" saltValue="Z3Sz3iknBrjKinIfUsc9tg==" spinCount="100000" sheet="1" objects="1" scenarios="1"/>
  <mergeCells count="8">
    <mergeCell ref="B66:B70"/>
    <mergeCell ref="B72:B81"/>
    <mergeCell ref="B6:B10"/>
    <mergeCell ref="B12:B21"/>
    <mergeCell ref="B25:B32"/>
    <mergeCell ref="B36:B40"/>
    <mergeCell ref="B42:B51"/>
    <mergeCell ref="B55:B6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92D050"/>
    <pageSetUpPr fitToPage="1"/>
  </sheetPr>
  <dimension ref="A1:AR116"/>
  <sheetViews>
    <sheetView showGridLines="0" showZeros="0" topLeftCell="E1" workbookViewId="0">
      <selection activeCell="AR26" sqref="AR26"/>
    </sheetView>
  </sheetViews>
  <sheetFormatPr defaultColWidth="0" defaultRowHeight="15.75" zeroHeight="1"/>
  <cols>
    <col min="1" max="1" width="1.7109375" style="244" customWidth="1"/>
    <col min="2" max="2" width="9.7109375" style="244" customWidth="1"/>
    <col min="3" max="3" width="1.7109375" style="244" customWidth="1"/>
    <col min="4" max="4" width="47.7109375" style="308" customWidth="1"/>
    <col min="5" max="5" width="10.42578125" style="308" customWidth="1"/>
    <col min="6" max="6" width="10.7109375" style="244" hidden="1" customWidth="1"/>
    <col min="7" max="7" width="1.7109375" style="242" customWidth="1"/>
    <col min="8" max="9" width="8.7109375" style="244" hidden="1" customWidth="1"/>
    <col min="10" max="15" width="8.7109375" style="244" customWidth="1"/>
    <col min="16" max="16" width="1.7109375" style="244" customWidth="1"/>
    <col min="17" max="18" width="8.7109375" style="244" hidden="1" customWidth="1"/>
    <col min="19" max="24" width="8.7109375" style="244" customWidth="1"/>
    <col min="25" max="25" width="1.7109375" style="244" customWidth="1"/>
    <col min="26" max="27" width="8.7109375" style="244" hidden="1" customWidth="1"/>
    <col min="28" max="33" width="8.7109375" style="244" customWidth="1"/>
    <col min="34" max="34" width="1.7109375" style="244" customWidth="1"/>
    <col min="35" max="44" width="9.140625" style="244" customWidth="1"/>
    <col min="45" max="16384" width="9.140625" style="244" hidden="1"/>
  </cols>
  <sheetData>
    <row r="1" spans="2:43"/>
    <row r="2" spans="2:43" s="242" customFormat="1">
      <c r="D2" s="239"/>
      <c r="E2" s="240"/>
      <c r="F2" s="241"/>
      <c r="G2" s="241"/>
      <c r="H2" s="241"/>
      <c r="I2" s="241"/>
      <c r="J2" s="241"/>
      <c r="K2" s="241"/>
      <c r="L2" s="241"/>
      <c r="M2" s="241"/>
      <c r="N2" s="241"/>
      <c r="O2" s="241"/>
      <c r="Q2" s="241"/>
      <c r="R2" s="241"/>
      <c r="S2" s="241"/>
      <c r="T2" s="241"/>
      <c r="U2" s="241"/>
      <c r="V2" s="241"/>
      <c r="W2" s="241"/>
      <c r="X2" s="241"/>
      <c r="Z2" s="241"/>
      <c r="AA2" s="241"/>
      <c r="AB2" s="241"/>
      <c r="AC2" s="241"/>
      <c r="AD2" s="241"/>
      <c r="AE2" s="241"/>
      <c r="AF2" s="241"/>
      <c r="AG2" s="241"/>
    </row>
    <row r="3" spans="2:43" s="242" customFormat="1">
      <c r="E3" s="240"/>
      <c r="F3" s="241"/>
      <c r="G3" s="241"/>
      <c r="H3" s="241"/>
      <c r="I3" s="241"/>
      <c r="J3" s="241"/>
      <c r="K3" s="241"/>
      <c r="L3" s="241"/>
      <c r="M3" s="241"/>
      <c r="N3" s="241"/>
      <c r="O3" s="241"/>
      <c r="Q3" s="241"/>
      <c r="R3" s="241"/>
      <c r="S3" s="241"/>
      <c r="T3" s="241"/>
      <c r="U3" s="241"/>
      <c r="V3" s="241"/>
      <c r="W3" s="241"/>
      <c r="X3" s="241"/>
      <c r="Z3" s="241"/>
      <c r="AA3" s="241"/>
      <c r="AB3" s="241"/>
      <c r="AC3" s="241"/>
      <c r="AD3" s="241"/>
      <c r="AE3" s="241"/>
      <c r="AF3" s="241"/>
      <c r="AG3" s="241"/>
    </row>
    <row r="4" spans="2:43" s="242" customFormat="1">
      <c r="B4" s="214" t="s">
        <v>443</v>
      </c>
      <c r="D4" s="774" t="s">
        <v>416</v>
      </c>
      <c r="E4" s="775"/>
      <c r="F4" s="776"/>
      <c r="G4" s="241"/>
      <c r="H4" s="780" t="s">
        <v>411</v>
      </c>
      <c r="I4" s="780"/>
      <c r="J4" s="780"/>
      <c r="K4" s="780"/>
      <c r="L4" s="780"/>
      <c r="M4" s="780"/>
      <c r="N4" s="780"/>
      <c r="O4" s="780"/>
      <c r="Q4" s="780" t="s">
        <v>496</v>
      </c>
      <c r="R4" s="780"/>
      <c r="S4" s="780"/>
      <c r="T4" s="780"/>
      <c r="U4" s="780"/>
      <c r="V4" s="780"/>
      <c r="W4" s="780"/>
      <c r="X4" s="780"/>
      <c r="Z4" s="780" t="s">
        <v>412</v>
      </c>
      <c r="AA4" s="780"/>
      <c r="AB4" s="780"/>
      <c r="AC4" s="780"/>
      <c r="AD4" s="780"/>
      <c r="AE4" s="780"/>
      <c r="AF4" s="780"/>
      <c r="AG4" s="780"/>
      <c r="AI4" s="780" t="s">
        <v>419</v>
      </c>
      <c r="AJ4" s="780"/>
      <c r="AK4" s="780"/>
      <c r="AL4" s="780"/>
      <c r="AM4" s="780"/>
      <c r="AN4" s="780"/>
      <c r="AO4" s="780"/>
      <c r="AP4" s="780"/>
      <c r="AQ4" s="780"/>
    </row>
    <row r="5" spans="2:43" s="242" customFormat="1">
      <c r="D5" s="239"/>
      <c r="E5" s="240"/>
      <c r="F5" s="241"/>
      <c r="G5" s="241"/>
      <c r="H5" s="241"/>
      <c r="I5" s="241"/>
      <c r="J5" s="241"/>
      <c r="K5" s="241"/>
      <c r="L5" s="241"/>
      <c r="M5" s="241"/>
      <c r="N5" s="241"/>
      <c r="O5" s="241"/>
      <c r="Q5" s="241"/>
      <c r="R5" s="241"/>
      <c r="S5" s="241"/>
      <c r="T5" s="241"/>
      <c r="U5" s="241"/>
      <c r="V5" s="241"/>
      <c r="W5" s="241"/>
      <c r="X5" s="241"/>
      <c r="Z5" s="241"/>
      <c r="AA5" s="241"/>
      <c r="AB5" s="241"/>
      <c r="AC5" s="241"/>
      <c r="AD5" s="241"/>
      <c r="AE5" s="241"/>
      <c r="AF5" s="241"/>
      <c r="AG5" s="241"/>
    </row>
    <row r="6" spans="2:43">
      <c r="D6" s="784" t="s">
        <v>217</v>
      </c>
      <c r="E6" s="786" t="s">
        <v>297</v>
      </c>
      <c r="F6" s="781" t="s">
        <v>298</v>
      </c>
      <c r="G6" s="243"/>
      <c r="H6" s="781" t="s">
        <v>299</v>
      </c>
      <c r="I6" s="781" t="s">
        <v>300</v>
      </c>
      <c r="J6" s="781" t="s">
        <v>301</v>
      </c>
      <c r="K6" s="781" t="s">
        <v>302</v>
      </c>
      <c r="L6" s="781" t="s">
        <v>303</v>
      </c>
      <c r="M6" s="781" t="s">
        <v>407</v>
      </c>
      <c r="N6" s="781" t="s">
        <v>408</v>
      </c>
      <c r="O6" s="781" t="s">
        <v>409</v>
      </c>
      <c r="Q6" s="781" t="s">
        <v>299</v>
      </c>
      <c r="R6" s="781" t="s">
        <v>300</v>
      </c>
      <c r="S6" s="781" t="s">
        <v>301</v>
      </c>
      <c r="T6" s="781" t="s">
        <v>302</v>
      </c>
      <c r="U6" s="781" t="s">
        <v>303</v>
      </c>
      <c r="V6" s="781" t="s">
        <v>407</v>
      </c>
      <c r="W6" s="781" t="s">
        <v>408</v>
      </c>
      <c r="X6" s="781" t="s">
        <v>409</v>
      </c>
      <c r="Z6" s="781" t="s">
        <v>299</v>
      </c>
      <c r="AA6" s="781" t="s">
        <v>300</v>
      </c>
      <c r="AB6" s="781" t="s">
        <v>301</v>
      </c>
      <c r="AC6" s="781" t="s">
        <v>302</v>
      </c>
      <c r="AD6" s="781" t="s">
        <v>303</v>
      </c>
      <c r="AE6" s="781" t="s">
        <v>407</v>
      </c>
      <c r="AF6" s="781" t="s">
        <v>408</v>
      </c>
      <c r="AG6" s="781" t="s">
        <v>409</v>
      </c>
    </row>
    <row r="7" spans="2:43">
      <c r="D7" s="785"/>
      <c r="E7" s="787"/>
      <c r="F7" s="782"/>
      <c r="G7" s="243"/>
      <c r="H7" s="782"/>
      <c r="I7" s="782"/>
      <c r="J7" s="782"/>
      <c r="K7" s="782"/>
      <c r="L7" s="782"/>
      <c r="M7" s="782"/>
      <c r="N7" s="782"/>
      <c r="O7" s="782"/>
      <c r="Q7" s="782"/>
      <c r="R7" s="782"/>
      <c r="S7" s="782"/>
      <c r="T7" s="782"/>
      <c r="U7" s="782"/>
      <c r="V7" s="782"/>
      <c r="W7" s="782"/>
      <c r="X7" s="782"/>
      <c r="Z7" s="782"/>
      <c r="AA7" s="782"/>
      <c r="AB7" s="782"/>
      <c r="AC7" s="782"/>
      <c r="AD7" s="782"/>
      <c r="AE7" s="782"/>
      <c r="AF7" s="782"/>
      <c r="AG7" s="782"/>
    </row>
    <row r="8" spans="2:43">
      <c r="D8" s="245"/>
      <c r="E8" s="246"/>
      <c r="F8" s="247"/>
      <c r="G8" s="243"/>
      <c r="H8" s="248"/>
      <c r="I8" s="249"/>
      <c r="J8" s="248"/>
      <c r="K8" s="248"/>
      <c r="L8" s="248"/>
      <c r="M8" s="248"/>
      <c r="N8" s="248"/>
      <c r="O8" s="248"/>
      <c r="Q8" s="248"/>
      <c r="R8" s="249"/>
      <c r="S8" s="248"/>
      <c r="T8" s="248"/>
      <c r="U8" s="248"/>
      <c r="V8" s="248"/>
      <c r="W8" s="248"/>
      <c r="X8" s="248"/>
      <c r="Z8" s="248"/>
      <c r="AA8" s="249"/>
      <c r="AB8" s="248"/>
      <c r="AC8" s="248"/>
      <c r="AD8" s="248"/>
      <c r="AE8" s="248"/>
      <c r="AF8" s="248"/>
      <c r="AG8" s="248"/>
    </row>
    <row r="9" spans="2:43">
      <c r="D9" s="777" t="s">
        <v>414</v>
      </c>
      <c r="E9" s="778"/>
      <c r="F9" s="779"/>
      <c r="G9" s="244"/>
    </row>
    <row r="10" spans="2:43">
      <c r="D10" s="250"/>
      <c r="E10" s="250"/>
      <c r="F10" s="251"/>
      <c r="G10" s="243"/>
      <c r="H10" s="251"/>
      <c r="I10" s="251"/>
      <c r="J10" s="251"/>
      <c r="K10" s="251"/>
      <c r="L10" s="251"/>
      <c r="M10" s="251"/>
      <c r="N10" s="251"/>
      <c r="O10" s="251"/>
      <c r="Q10" s="251"/>
      <c r="R10" s="251"/>
      <c r="S10" s="251"/>
      <c r="T10" s="251"/>
      <c r="U10" s="251"/>
      <c r="V10" s="251"/>
      <c r="W10" s="251"/>
      <c r="X10" s="251"/>
      <c r="Z10" s="251"/>
      <c r="AA10" s="251"/>
      <c r="AB10" s="251"/>
      <c r="AC10" s="251"/>
      <c r="AD10" s="251"/>
      <c r="AE10" s="251"/>
      <c r="AF10" s="251"/>
      <c r="AG10" s="251"/>
    </row>
    <row r="11" spans="2:43">
      <c r="B11" s="214">
        <v>1</v>
      </c>
      <c r="D11" s="252" t="s">
        <v>304</v>
      </c>
      <c r="E11" s="253"/>
      <c r="F11" s="254"/>
      <c r="G11" s="243"/>
      <c r="H11" s="255">
        <v>2.6499999999999999E-2</v>
      </c>
      <c r="I11" s="255">
        <v>3.1E-2</v>
      </c>
      <c r="J11" s="255">
        <v>2.5999999999999999E-2</v>
      </c>
      <c r="K11" s="255">
        <v>2.3250000000000031E-2</v>
      </c>
      <c r="L11" s="255"/>
      <c r="M11" s="255"/>
      <c r="N11" s="255"/>
      <c r="O11" s="255"/>
      <c r="Q11" s="255"/>
      <c r="R11" s="255">
        <v>3.1E-2</v>
      </c>
      <c r="S11" s="255">
        <v>2.5999999999999999E-2</v>
      </c>
      <c r="T11" s="255">
        <v>2.3250000000000031E-2</v>
      </c>
      <c r="U11" s="255"/>
      <c r="V11" s="255"/>
      <c r="W11" s="255"/>
      <c r="X11" s="255"/>
      <c r="Z11" s="405">
        <v>2.6499999999999999E-2</v>
      </c>
      <c r="AA11" s="405"/>
      <c r="AB11" s="405"/>
      <c r="AC11" s="405"/>
      <c r="AD11" s="405"/>
      <c r="AE11" s="405"/>
      <c r="AF11" s="405"/>
      <c r="AG11" s="405"/>
      <c r="AI11" s="436"/>
      <c r="AJ11" s="426"/>
      <c r="AK11" s="426"/>
      <c r="AL11" s="426"/>
      <c r="AM11" s="426"/>
      <c r="AN11" s="426"/>
      <c r="AO11" s="426"/>
      <c r="AP11" s="426"/>
      <c r="AQ11" s="427"/>
    </row>
    <row r="12" spans="2:43">
      <c r="B12" s="214">
        <v>2</v>
      </c>
      <c r="D12" s="256" t="s">
        <v>413</v>
      </c>
      <c r="E12" s="257"/>
      <c r="F12" s="254"/>
      <c r="G12" s="243"/>
      <c r="H12" s="258">
        <v>2.88464289363441E-2</v>
      </c>
      <c r="I12" s="258">
        <v>1.9600131885767733E-2</v>
      </c>
      <c r="J12" s="258">
        <v>1.0776609381026855E-2</v>
      </c>
      <c r="K12" s="258">
        <v>2.0000000000000104E-2</v>
      </c>
      <c r="L12" s="258">
        <v>2.7250000000000035E-2</v>
      </c>
      <c r="M12" s="258">
        <v>3.1000000000000017E-2</v>
      </c>
      <c r="N12" s="258">
        <v>3.1500000000000049E-2</v>
      </c>
      <c r="O12" s="258">
        <v>3.2999999999999835E-2</v>
      </c>
      <c r="Q12" s="258"/>
      <c r="R12" s="258">
        <v>1.9600131885767733E-2</v>
      </c>
      <c r="S12" s="258">
        <v>1.1600000000000088E-2</v>
      </c>
      <c r="T12" s="258">
        <v>1.9249999999999885E-2</v>
      </c>
      <c r="U12" s="258">
        <v>2.7500000000000184E-2</v>
      </c>
      <c r="V12" s="258">
        <v>3.1750000000000028E-2</v>
      </c>
      <c r="W12" s="258">
        <v>3.1249999999999938E-2</v>
      </c>
      <c r="X12" s="258">
        <v>3.2000000000000028E-2</v>
      </c>
      <c r="Z12" s="406">
        <v>2.88464289363441E-2</v>
      </c>
      <c r="AA12" s="406">
        <v>0</v>
      </c>
      <c r="AB12" s="406">
        <v>-8.2339061897323228E-4</v>
      </c>
      <c r="AC12" s="406">
        <v>7.5000000000021924E-4</v>
      </c>
      <c r="AD12" s="406">
        <v>-2.5000000000014941E-4</v>
      </c>
      <c r="AE12" s="406">
        <v>-7.5000000000001107E-4</v>
      </c>
      <c r="AF12" s="406">
        <v>2.5000000000011124E-4</v>
      </c>
      <c r="AG12" s="406">
        <v>9.999999999998066E-4</v>
      </c>
      <c r="AI12" s="583" t="s">
        <v>498</v>
      </c>
      <c r="AJ12" s="426"/>
      <c r="AK12" s="426"/>
      <c r="AL12" s="426"/>
      <c r="AM12" s="426"/>
      <c r="AN12" s="426"/>
      <c r="AO12" s="426"/>
      <c r="AP12" s="426"/>
      <c r="AQ12" s="427"/>
    </row>
    <row r="13" spans="2:43">
      <c r="B13" s="214">
        <v>3</v>
      </c>
      <c r="D13" s="252" t="s">
        <v>305</v>
      </c>
      <c r="E13" s="259" t="s">
        <v>306</v>
      </c>
      <c r="F13" s="254"/>
      <c r="G13" s="243"/>
      <c r="H13" s="258">
        <v>5.0000000000000001E-3</v>
      </c>
      <c r="I13" s="258">
        <v>5.0000000000000001E-3</v>
      </c>
      <c r="J13" s="258">
        <v>5.0000000000000001E-3</v>
      </c>
      <c r="K13" s="258">
        <v>5.7397260273972604E-3</v>
      </c>
      <c r="L13" s="258">
        <v>9.2328767123287664E-3</v>
      </c>
      <c r="M13" s="258">
        <v>1.4232876712328767E-2</v>
      </c>
      <c r="N13" s="258">
        <v>1.9243169398907103E-2</v>
      </c>
      <c r="O13" s="258">
        <v>2.3E-2</v>
      </c>
      <c r="Q13" s="258"/>
      <c r="R13" s="258">
        <v>5.0000000000000001E-3</v>
      </c>
      <c r="S13" s="258">
        <v>5.0000000000000001E-3</v>
      </c>
      <c r="T13" s="258">
        <v>5.8287671232876712E-3</v>
      </c>
      <c r="U13" s="258">
        <v>7.4999999999999997E-3</v>
      </c>
      <c r="V13" s="258">
        <v>1.0410958904109589E-2</v>
      </c>
      <c r="W13" s="258">
        <v>1.5416666666666667E-2</v>
      </c>
      <c r="X13" s="258">
        <v>1.958219178082192E-2</v>
      </c>
      <c r="Z13" s="406">
        <v>5.0000000000000001E-3</v>
      </c>
      <c r="AA13" s="406">
        <v>0</v>
      </c>
      <c r="AB13" s="406">
        <v>0</v>
      </c>
      <c r="AC13" s="406">
        <v>-8.9041095890410836E-5</v>
      </c>
      <c r="AD13" s="406">
        <v>1.7328767123287667E-3</v>
      </c>
      <c r="AE13" s="406">
        <v>3.8219178082191784E-3</v>
      </c>
      <c r="AF13" s="406">
        <v>3.8265027322404357E-3</v>
      </c>
      <c r="AG13" s="406">
        <v>3.4178082191780798E-3</v>
      </c>
      <c r="AI13" s="583" t="s">
        <v>499</v>
      </c>
      <c r="AJ13" s="426"/>
      <c r="AK13" s="426"/>
      <c r="AL13" s="426"/>
      <c r="AM13" s="426"/>
      <c r="AN13" s="426"/>
      <c r="AO13" s="426"/>
      <c r="AP13" s="426"/>
      <c r="AQ13" s="427"/>
    </row>
    <row r="14" spans="2:43">
      <c r="B14" s="214"/>
      <c r="D14" s="250"/>
      <c r="E14" s="260"/>
      <c r="F14" s="251"/>
      <c r="G14" s="243"/>
      <c r="H14" s="261"/>
      <c r="I14" s="261"/>
      <c r="J14" s="261"/>
      <c r="K14" s="261"/>
      <c r="L14" s="261"/>
      <c r="M14" s="261"/>
      <c r="N14" s="261"/>
      <c r="O14" s="261"/>
      <c r="Q14" s="261"/>
      <c r="R14" s="261"/>
      <c r="S14" s="261"/>
      <c r="T14" s="261"/>
      <c r="U14" s="261"/>
      <c r="V14" s="261"/>
      <c r="W14" s="261"/>
      <c r="X14" s="261"/>
      <c r="Z14" s="261"/>
      <c r="AA14" s="261"/>
      <c r="AB14" s="261"/>
      <c r="AC14" s="261"/>
      <c r="AD14" s="261"/>
      <c r="AE14" s="261"/>
      <c r="AF14" s="261"/>
      <c r="AG14" s="261"/>
    </row>
    <row r="15" spans="2:43">
      <c r="B15" s="214">
        <v>4</v>
      </c>
      <c r="D15" s="262" t="s">
        <v>218</v>
      </c>
      <c r="E15" s="263" t="s">
        <v>307</v>
      </c>
      <c r="F15" s="254"/>
      <c r="G15" s="243"/>
      <c r="H15" s="264">
        <v>340.50699531424129</v>
      </c>
      <c r="I15" s="264">
        <v>338.63562073675809</v>
      </c>
      <c r="J15" s="264">
        <v>348.8527866377201</v>
      </c>
      <c r="K15" s="264">
        <v>340.17667651580683</v>
      </c>
      <c r="L15" s="264">
        <v>330.80925201676388</v>
      </c>
      <c r="M15" s="264">
        <v>333.54750774134828</v>
      </c>
      <c r="N15" s="264">
        <v>336.22193991900997</v>
      </c>
      <c r="O15" s="264">
        <v>341.01740725531073</v>
      </c>
      <c r="Q15" s="264"/>
      <c r="R15" s="264">
        <v>338.63562073675809</v>
      </c>
      <c r="S15" s="264">
        <v>348.8527866377201</v>
      </c>
      <c r="T15" s="264">
        <v>340.17667651580683</v>
      </c>
      <c r="U15" s="264">
        <v>330.80925201676388</v>
      </c>
      <c r="V15" s="264">
        <v>333.54750774134828</v>
      </c>
      <c r="W15" s="264">
        <v>336.22193991900997</v>
      </c>
      <c r="X15" s="264">
        <v>341.01740725531073</v>
      </c>
      <c r="Z15" s="389">
        <v>340.50699531424129</v>
      </c>
      <c r="AA15" s="389">
        <v>0</v>
      </c>
      <c r="AB15" s="389">
        <v>0</v>
      </c>
      <c r="AC15" s="389">
        <v>0</v>
      </c>
      <c r="AD15" s="389">
        <v>0</v>
      </c>
      <c r="AE15" s="389">
        <v>0</v>
      </c>
      <c r="AF15" s="389">
        <v>0</v>
      </c>
      <c r="AG15" s="264">
        <v>0</v>
      </c>
      <c r="AI15" s="425"/>
      <c r="AJ15" s="426"/>
      <c r="AK15" s="426"/>
      <c r="AL15" s="426"/>
      <c r="AM15" s="426"/>
      <c r="AN15" s="426"/>
      <c r="AO15" s="426"/>
      <c r="AP15" s="426"/>
      <c r="AQ15" s="427"/>
    </row>
    <row r="16" spans="2:43" ht="29.25" customHeight="1">
      <c r="B16" s="214">
        <v>5</v>
      </c>
      <c r="D16" s="262" t="s">
        <v>308</v>
      </c>
      <c r="E16" s="263" t="s">
        <v>309</v>
      </c>
      <c r="F16" s="254"/>
      <c r="G16" s="243"/>
      <c r="H16" s="265">
        <v>0</v>
      </c>
      <c r="I16" s="265">
        <v>0.95799999999999996</v>
      </c>
      <c r="J16" s="265">
        <v>-5.514553499721444</v>
      </c>
      <c r="K16" s="265">
        <v>-6.2324478434481421</v>
      </c>
      <c r="L16" s="265">
        <v>-10.199660951308287</v>
      </c>
      <c r="M16" s="265">
        <v>-14.223317681678855</v>
      </c>
      <c r="N16" s="265">
        <v>-14.977071773609572</v>
      </c>
      <c r="O16" s="265">
        <v>-19.222299829446886</v>
      </c>
      <c r="Q16" s="265"/>
      <c r="R16" s="265">
        <v>0.95799999999999996</v>
      </c>
      <c r="S16" s="265">
        <v>-5.514553499721444</v>
      </c>
      <c r="T16" s="265">
        <v>-6.2324478434481421</v>
      </c>
      <c r="U16" s="265">
        <v>-10.199660951308287</v>
      </c>
      <c r="V16" s="265">
        <v>-14.223317681678855</v>
      </c>
      <c r="W16" s="265">
        <v>-14.977071773609572</v>
      </c>
      <c r="X16" s="265">
        <v>-19.222299829446886</v>
      </c>
      <c r="Z16" s="390">
        <v>0</v>
      </c>
      <c r="AA16" s="390">
        <v>0</v>
      </c>
      <c r="AB16" s="390">
        <v>0</v>
      </c>
      <c r="AC16" s="390">
        <v>0</v>
      </c>
      <c r="AD16" s="390">
        <v>0</v>
      </c>
      <c r="AE16" s="390">
        <v>0</v>
      </c>
      <c r="AF16" s="390">
        <v>0</v>
      </c>
      <c r="AG16" s="265">
        <v>0</v>
      </c>
      <c r="AI16" s="791"/>
      <c r="AJ16" s="792"/>
      <c r="AK16" s="792"/>
      <c r="AL16" s="792"/>
      <c r="AM16" s="792"/>
      <c r="AN16" s="792"/>
      <c r="AO16" s="792"/>
      <c r="AP16" s="792"/>
      <c r="AQ16" s="793"/>
    </row>
    <row r="17" spans="2:43" ht="37.5" customHeight="1">
      <c r="B17" s="214">
        <v>6</v>
      </c>
      <c r="D17" s="262" t="s">
        <v>214</v>
      </c>
      <c r="E17" s="263" t="s">
        <v>310</v>
      </c>
      <c r="F17" s="254"/>
      <c r="G17" s="243"/>
      <c r="H17" s="265">
        <v>0</v>
      </c>
      <c r="I17" s="265">
        <v>0</v>
      </c>
      <c r="J17" s="265">
        <v>1.1685394169777141</v>
      </c>
      <c r="K17" s="265">
        <v>-4.7992831432510465</v>
      </c>
      <c r="L17" s="265">
        <v>-7.4070214353010524</v>
      </c>
      <c r="M17" s="265">
        <v>-1.8025621901580655</v>
      </c>
      <c r="N17" s="265">
        <v>1.1830093534491258E-13</v>
      </c>
      <c r="O17" s="265">
        <v>5.7759896311508276E-14</v>
      </c>
      <c r="Q17" s="265"/>
      <c r="R17" s="265">
        <v>0</v>
      </c>
      <c r="S17" s="265">
        <v>1.1685394169777141</v>
      </c>
      <c r="T17" s="265">
        <v>-4.7992831432510465</v>
      </c>
      <c r="U17" s="265">
        <v>-7.1023532685299928</v>
      </c>
      <c r="V17" s="265">
        <v>-1.7748423564776934</v>
      </c>
      <c r="W17" s="265">
        <v>5.9214488716129994E-14</v>
      </c>
      <c r="X17" s="265">
        <v>1.148051347852791E-13</v>
      </c>
      <c r="Z17" s="390">
        <v>0</v>
      </c>
      <c r="AA17" s="390">
        <v>0</v>
      </c>
      <c r="AB17" s="390">
        <v>0</v>
      </c>
      <c r="AC17" s="390">
        <v>0</v>
      </c>
      <c r="AD17" s="390">
        <v>-0.30466816677105957</v>
      </c>
      <c r="AE17" s="390">
        <v>-2.7719833680372119E-2</v>
      </c>
      <c r="AF17" s="390">
        <v>5.9086446628782587E-14</v>
      </c>
      <c r="AG17" s="265">
        <v>-5.7045238473770819E-14</v>
      </c>
      <c r="AI17" s="791"/>
      <c r="AJ17" s="792"/>
      <c r="AK17" s="792"/>
      <c r="AL17" s="792"/>
      <c r="AM17" s="792"/>
      <c r="AN17" s="792"/>
      <c r="AO17" s="792"/>
      <c r="AP17" s="792"/>
      <c r="AQ17" s="793"/>
    </row>
    <row r="18" spans="2:43" ht="15.75" customHeight="1" thickBot="1">
      <c r="B18" s="214">
        <v>7</v>
      </c>
      <c r="D18" s="266" t="s">
        <v>219</v>
      </c>
      <c r="E18" s="267" t="s">
        <v>311</v>
      </c>
      <c r="F18" s="268"/>
      <c r="G18" s="243"/>
      <c r="H18" s="269">
        <v>1.163</v>
      </c>
      <c r="I18" s="269">
        <v>1.2050819527256253</v>
      </c>
      <c r="J18" s="269">
        <v>1.2266493019576674</v>
      </c>
      <c r="K18" s="269">
        <v>1.2327329838381795</v>
      </c>
      <c r="L18" s="269">
        <v>1.2598432579356433</v>
      </c>
      <c r="M18" s="269">
        <v>1.2988983989316485</v>
      </c>
      <c r="N18" s="269">
        <v>1.3398136984979958</v>
      </c>
      <c r="O18" s="269">
        <v>1.3840275505484296</v>
      </c>
      <c r="Q18" s="269"/>
      <c r="R18" s="269">
        <v>1.2050819527256253</v>
      </c>
      <c r="S18" s="269">
        <v>1.2266493019576674</v>
      </c>
      <c r="T18" s="269">
        <v>1.2327329838381795</v>
      </c>
      <c r="U18" s="269">
        <v>1.26024906118686</v>
      </c>
      <c r="V18" s="269">
        <v>1.3002619688795427</v>
      </c>
      <c r="W18" s="269">
        <v>1.3408951554070287</v>
      </c>
      <c r="X18" s="269">
        <v>1.3838038003800539</v>
      </c>
      <c r="Z18" s="391">
        <v>1.163</v>
      </c>
      <c r="AA18" s="391">
        <v>0</v>
      </c>
      <c r="AB18" s="391">
        <v>0</v>
      </c>
      <c r="AC18" s="391">
        <v>0</v>
      </c>
      <c r="AD18" s="391">
        <v>-4.0580325121664096E-4</v>
      </c>
      <c r="AE18" s="391">
        <v>-1.3635699478942165E-3</v>
      </c>
      <c r="AF18" s="391">
        <v>-1.0814569090329407E-3</v>
      </c>
      <c r="AG18" s="391">
        <v>2.2375016837572481E-4</v>
      </c>
      <c r="AI18" s="425"/>
      <c r="AJ18" s="426"/>
      <c r="AK18" s="426"/>
      <c r="AL18" s="426"/>
      <c r="AM18" s="426"/>
      <c r="AN18" s="426"/>
      <c r="AO18" s="426"/>
      <c r="AP18" s="426"/>
      <c r="AQ18" s="427"/>
    </row>
    <row r="19" spans="2:43" ht="16.5" thickTop="1">
      <c r="B19" s="214"/>
      <c r="D19" s="435" t="s">
        <v>104</v>
      </c>
      <c r="E19" s="432" t="s">
        <v>312</v>
      </c>
      <c r="F19" s="352"/>
      <c r="G19" s="243"/>
      <c r="H19" s="340">
        <v>396.00963555046263</v>
      </c>
      <c r="I19" s="340">
        <v>409.2381436106179</v>
      </c>
      <c r="J19" s="340">
        <v>422.58899207425065</v>
      </c>
      <c r="K19" s="341">
        <v>405.74783081735194</v>
      </c>
      <c r="L19" s="341">
        <v>394.58614571666914</v>
      </c>
      <c r="M19" s="341">
        <v>412.42833406587897</v>
      </c>
      <c r="N19" s="341">
        <v>430.40827491339007</v>
      </c>
      <c r="O19" s="341">
        <v>445.37329430908716</v>
      </c>
      <c r="Q19" s="340"/>
      <c r="R19" s="340">
        <v>409.2381436106179</v>
      </c>
      <c r="S19" s="340">
        <v>422.58899207425065</v>
      </c>
      <c r="T19" s="341">
        <v>405.74783081735194</v>
      </c>
      <c r="U19" s="341">
        <v>395.09720210886115</v>
      </c>
      <c r="V19" s="341">
        <v>412.8973400609666</v>
      </c>
      <c r="W19" s="341">
        <v>430.75568739553722</v>
      </c>
      <c r="X19" s="341">
        <v>445.30129259961819</v>
      </c>
      <c r="Z19" s="392">
        <v>396.00963555046263</v>
      </c>
      <c r="AA19" s="392">
        <v>0</v>
      </c>
      <c r="AB19" s="392">
        <v>0</v>
      </c>
      <c r="AC19" s="393">
        <v>0</v>
      </c>
      <c r="AD19" s="393">
        <v>-0.51105639219201748</v>
      </c>
      <c r="AE19" s="393">
        <v>-0.46900599508762753</v>
      </c>
      <c r="AF19" s="393">
        <v>-0.34741248214714915</v>
      </c>
      <c r="AG19" s="393">
        <v>7.2001709468963782E-2</v>
      </c>
      <c r="AI19" s="436"/>
      <c r="AJ19" s="426"/>
      <c r="AK19" s="426"/>
      <c r="AL19" s="426"/>
      <c r="AM19" s="426"/>
      <c r="AN19" s="426"/>
      <c r="AO19" s="426"/>
      <c r="AP19" s="426"/>
      <c r="AQ19" s="427"/>
    </row>
    <row r="20" spans="2:43">
      <c r="B20" s="214"/>
      <c r="D20" s="271"/>
      <c r="E20" s="243"/>
      <c r="F20" s="240"/>
      <c r="G20" s="243"/>
      <c r="H20" s="272"/>
      <c r="I20" s="273"/>
      <c r="J20" s="272"/>
      <c r="K20" s="272"/>
      <c r="L20" s="272"/>
      <c r="M20" s="272"/>
      <c r="N20" s="272"/>
      <c r="O20" s="272"/>
      <c r="Q20" s="272"/>
      <c r="R20" s="273"/>
      <c r="S20" s="272"/>
      <c r="T20" s="272"/>
      <c r="U20" s="272"/>
      <c r="V20" s="272"/>
      <c r="W20" s="272"/>
      <c r="X20" s="272"/>
      <c r="Z20" s="394"/>
      <c r="AA20" s="395"/>
      <c r="AB20" s="394"/>
      <c r="AC20" s="394"/>
      <c r="AD20" s="394"/>
      <c r="AE20" s="394"/>
      <c r="AF20" s="394"/>
      <c r="AG20" s="272"/>
    </row>
    <row r="21" spans="2:43">
      <c r="B21" s="214">
        <v>8</v>
      </c>
      <c r="D21" s="275" t="s">
        <v>313</v>
      </c>
      <c r="E21" s="276" t="s">
        <v>220</v>
      </c>
      <c r="F21" s="254"/>
      <c r="G21" s="243"/>
      <c r="H21" s="265">
        <v>0</v>
      </c>
      <c r="I21" s="265">
        <v>0</v>
      </c>
      <c r="J21" s="265">
        <v>0.30315868405910457</v>
      </c>
      <c r="K21" s="265">
        <v>0.45241209789468428</v>
      </c>
      <c r="L21" s="265">
        <v>0.95602413280441967</v>
      </c>
      <c r="M21" s="265">
        <v>0.48195376285945701</v>
      </c>
      <c r="N21" s="265">
        <v>10.052508552541388</v>
      </c>
      <c r="O21" s="265">
        <v>10.384241334775252</v>
      </c>
      <c r="Q21" s="265"/>
      <c r="R21" s="265">
        <v>0</v>
      </c>
      <c r="S21" s="265">
        <v>0.30315868405910457</v>
      </c>
      <c r="T21" s="265">
        <v>0.45241209789468428</v>
      </c>
      <c r="U21" s="265">
        <v>1.1139080302274036</v>
      </c>
      <c r="V21" s="265">
        <v>0.47909353824316603</v>
      </c>
      <c r="W21" s="265">
        <v>1.7522297389123982</v>
      </c>
      <c r="X21" s="265">
        <v>1.7289079617146161</v>
      </c>
      <c r="Z21" s="390">
        <v>0</v>
      </c>
      <c r="AA21" s="390">
        <v>0</v>
      </c>
      <c r="AB21" s="390">
        <v>0</v>
      </c>
      <c r="AC21" s="390">
        <v>0</v>
      </c>
      <c r="AD21" s="390">
        <v>-0.15788389742298392</v>
      </c>
      <c r="AE21" s="390">
        <v>2.860224616290985E-3</v>
      </c>
      <c r="AF21" s="390">
        <v>8.3002788136289904</v>
      </c>
      <c r="AG21" s="265">
        <v>8.6553333730606354</v>
      </c>
      <c r="AI21" s="583" t="s">
        <v>497</v>
      </c>
      <c r="AJ21" s="426"/>
      <c r="AK21" s="426"/>
      <c r="AL21" s="426"/>
      <c r="AM21" s="426"/>
      <c r="AN21" s="426"/>
      <c r="AO21" s="426"/>
      <c r="AP21" s="426"/>
      <c r="AQ21" s="427"/>
    </row>
    <row r="22" spans="2:43">
      <c r="B22" s="214">
        <v>9</v>
      </c>
      <c r="D22" s="275" t="s">
        <v>314</v>
      </c>
      <c r="E22" s="276" t="s">
        <v>221</v>
      </c>
      <c r="F22" s="254"/>
      <c r="G22" s="243"/>
      <c r="H22" s="265">
        <v>0</v>
      </c>
      <c r="I22" s="265">
        <v>0</v>
      </c>
      <c r="J22" s="265">
        <v>0.15957279950601885</v>
      </c>
      <c r="K22" s="265">
        <v>0.2126270709775531</v>
      </c>
      <c r="L22" s="265">
        <v>0.24252175235291246</v>
      </c>
      <c r="M22" s="265">
        <v>0.25003992667585245</v>
      </c>
      <c r="N22" s="265">
        <v>0.25791618436614189</v>
      </c>
      <c r="O22" s="265">
        <v>0.26642741845022422</v>
      </c>
      <c r="Q22" s="265"/>
      <c r="R22" s="265">
        <v>0</v>
      </c>
      <c r="S22" s="265">
        <v>0.15957279950601885</v>
      </c>
      <c r="T22" s="265">
        <v>0.2126270709775531</v>
      </c>
      <c r="U22" s="265">
        <v>0.26768924649359743</v>
      </c>
      <c r="V22" s="265">
        <v>0.29564761262490358</v>
      </c>
      <c r="W22" s="265">
        <v>0.30811766601814294</v>
      </c>
      <c r="X22" s="265">
        <v>0.31508286932850654</v>
      </c>
      <c r="Z22" s="390">
        <v>0</v>
      </c>
      <c r="AA22" s="390">
        <v>0</v>
      </c>
      <c r="AB22" s="390">
        <v>0</v>
      </c>
      <c r="AC22" s="390">
        <v>0</v>
      </c>
      <c r="AD22" s="390">
        <v>-2.5167494140684976E-2</v>
      </c>
      <c r="AE22" s="390">
        <v>-4.5607685949051124E-2</v>
      </c>
      <c r="AF22" s="390">
        <v>-5.0201481652001056E-2</v>
      </c>
      <c r="AG22" s="265">
        <v>-4.8655450878282325E-2</v>
      </c>
      <c r="AI22" s="425"/>
      <c r="AJ22" s="426"/>
      <c r="AK22" s="426"/>
      <c r="AL22" s="426"/>
      <c r="AM22" s="426"/>
      <c r="AN22" s="426"/>
      <c r="AO22" s="426"/>
      <c r="AP22" s="426"/>
      <c r="AQ22" s="427"/>
    </row>
    <row r="23" spans="2:43">
      <c r="B23" s="214">
        <v>10</v>
      </c>
      <c r="D23" s="275" t="s">
        <v>315</v>
      </c>
      <c r="E23" s="276" t="s">
        <v>222</v>
      </c>
      <c r="F23" s="254"/>
      <c r="G23" s="243"/>
      <c r="H23" s="265">
        <v>0</v>
      </c>
      <c r="I23" s="265">
        <v>0</v>
      </c>
      <c r="J23" s="265">
        <v>-4.5142389031733149E-2</v>
      </c>
      <c r="K23" s="265">
        <v>4.3581063160374134E-2</v>
      </c>
      <c r="L23" s="265">
        <v>2.2801935642349513</v>
      </c>
      <c r="M23" s="265">
        <v>2.2291797968010534</v>
      </c>
      <c r="N23" s="265">
        <v>2.299398960400286</v>
      </c>
      <c r="O23" s="265">
        <v>2.3752791260934956</v>
      </c>
      <c r="Q23" s="265"/>
      <c r="R23" s="265">
        <v>0</v>
      </c>
      <c r="S23" s="265">
        <v>-4.5142389031733149E-2</v>
      </c>
      <c r="T23" s="265">
        <v>4.3581063160374134E-2</v>
      </c>
      <c r="U23" s="265">
        <v>2.2745024742714963</v>
      </c>
      <c r="V23" s="265">
        <v>2.2308881073979081</v>
      </c>
      <c r="W23" s="265">
        <v>2.3207435731236195</v>
      </c>
      <c r="X23" s="265">
        <v>2.3804827557861152</v>
      </c>
      <c r="Z23" s="390">
        <v>0</v>
      </c>
      <c r="AA23" s="390">
        <v>0</v>
      </c>
      <c r="AB23" s="390">
        <v>0</v>
      </c>
      <c r="AC23" s="390">
        <v>0</v>
      </c>
      <c r="AD23" s="390">
        <v>5.6910899634550205E-3</v>
      </c>
      <c r="AE23" s="390">
        <v>-1.708310596854723E-3</v>
      </c>
      <c r="AF23" s="390">
        <v>-2.1344612723333434E-2</v>
      </c>
      <c r="AG23" s="265">
        <v>-5.2036296926196712E-3</v>
      </c>
      <c r="AI23" s="436"/>
      <c r="AJ23" s="426"/>
      <c r="AK23" s="426"/>
      <c r="AL23" s="426"/>
      <c r="AM23" s="426"/>
      <c r="AN23" s="426"/>
      <c r="AO23" s="426"/>
      <c r="AP23" s="426"/>
      <c r="AQ23" s="427"/>
    </row>
    <row r="24" spans="2:43" ht="32.25" customHeight="1" thickBot="1">
      <c r="B24" s="214">
        <v>11</v>
      </c>
      <c r="D24" s="277" t="s">
        <v>431</v>
      </c>
      <c r="E24" s="278" t="s">
        <v>223</v>
      </c>
      <c r="F24" s="268"/>
      <c r="G24" s="243"/>
      <c r="H24" s="270">
        <v>7.8759559999999992E-2</v>
      </c>
      <c r="I24" s="270">
        <v>-1.8242749999999999E-2</v>
      </c>
      <c r="J24" s="270">
        <v>9.8329999999999997E-3</v>
      </c>
      <c r="K24" s="270">
        <v>0</v>
      </c>
      <c r="L24" s="270">
        <v>0</v>
      </c>
      <c r="M24" s="270">
        <v>0</v>
      </c>
      <c r="N24" s="270">
        <v>0</v>
      </c>
      <c r="O24" s="270">
        <v>0</v>
      </c>
      <c r="Q24" s="270"/>
      <c r="R24" s="270">
        <v>-1.8242749999999999E-2</v>
      </c>
      <c r="S24" s="270">
        <v>0</v>
      </c>
      <c r="T24" s="270">
        <v>0</v>
      </c>
      <c r="U24" s="270">
        <v>0</v>
      </c>
      <c r="V24" s="270">
        <v>0</v>
      </c>
      <c r="W24" s="270">
        <v>0</v>
      </c>
      <c r="X24" s="270">
        <v>0</v>
      </c>
      <c r="Z24" s="391">
        <v>7.8759559999999992E-2</v>
      </c>
      <c r="AA24" s="391">
        <v>0</v>
      </c>
      <c r="AB24" s="391">
        <v>9.8329999999999997E-3</v>
      </c>
      <c r="AC24" s="391">
        <v>0</v>
      </c>
      <c r="AD24" s="391">
        <v>0</v>
      </c>
      <c r="AE24" s="391">
        <v>0</v>
      </c>
      <c r="AF24" s="391">
        <v>0</v>
      </c>
      <c r="AG24" s="270">
        <v>0</v>
      </c>
      <c r="AI24" s="794"/>
      <c r="AJ24" s="795"/>
      <c r="AK24" s="795"/>
      <c r="AL24" s="795"/>
      <c r="AM24" s="795"/>
      <c r="AN24" s="795"/>
      <c r="AO24" s="795"/>
      <c r="AP24" s="795"/>
      <c r="AQ24" s="796"/>
    </row>
    <row r="25" spans="2:43" ht="16.5" thickTop="1">
      <c r="B25" s="214">
        <v>12</v>
      </c>
      <c r="D25" s="435" t="s">
        <v>317</v>
      </c>
      <c r="E25" s="432" t="s">
        <v>318</v>
      </c>
      <c r="F25" s="352"/>
      <c r="G25" s="243"/>
      <c r="H25" s="342">
        <v>7.8759559999999992E-2</v>
      </c>
      <c r="I25" s="342">
        <v>-1.8242749999999999E-2</v>
      </c>
      <c r="J25" s="342">
        <v>0.4274220945333902</v>
      </c>
      <c r="K25" s="342">
        <v>0.70862023203261149</v>
      </c>
      <c r="L25" s="342">
        <v>3.4787394493922834</v>
      </c>
      <c r="M25" s="342">
        <v>2.9611734863363628</v>
      </c>
      <c r="N25" s="342">
        <v>12.609823697307815</v>
      </c>
      <c r="O25" s="342">
        <v>13.025947879318972</v>
      </c>
      <c r="Q25" s="342"/>
      <c r="R25" s="342">
        <v>-1.8242749999999999E-2</v>
      </c>
      <c r="S25" s="342">
        <v>0.41758909453339021</v>
      </c>
      <c r="T25" s="342">
        <v>0.70862023203261149</v>
      </c>
      <c r="U25" s="342">
        <v>3.6560997509924973</v>
      </c>
      <c r="V25" s="342">
        <v>3.0056292582659778</v>
      </c>
      <c r="W25" s="342">
        <v>4.3810909780541607</v>
      </c>
      <c r="X25" s="342">
        <v>4.4244735868292384</v>
      </c>
      <c r="Z25" s="393">
        <v>7.8759559999999992E-2</v>
      </c>
      <c r="AA25" s="393">
        <v>0</v>
      </c>
      <c r="AB25" s="393">
        <v>9.8329999999999806E-3</v>
      </c>
      <c r="AC25" s="393">
        <v>0</v>
      </c>
      <c r="AD25" s="393">
        <v>-0.17736030160021388</v>
      </c>
      <c r="AE25" s="393">
        <v>-4.4455771929615029E-2</v>
      </c>
      <c r="AF25" s="393">
        <v>8.2287327192536548</v>
      </c>
      <c r="AG25" s="342">
        <v>8.6014742924897334</v>
      </c>
      <c r="AI25" s="797"/>
      <c r="AJ25" s="798"/>
      <c r="AK25" s="798"/>
      <c r="AL25" s="798"/>
      <c r="AM25" s="798"/>
      <c r="AN25" s="798"/>
      <c r="AO25" s="798"/>
      <c r="AP25" s="798"/>
      <c r="AQ25" s="799"/>
    </row>
    <row r="26" spans="2:43">
      <c r="B26" s="214"/>
      <c r="D26" s="245"/>
      <c r="E26" s="279"/>
      <c r="F26" s="247"/>
      <c r="G26" s="243"/>
      <c r="H26" s="280"/>
      <c r="I26" s="280"/>
      <c r="J26" s="280"/>
      <c r="K26" s="280"/>
      <c r="L26" s="280"/>
      <c r="M26" s="280"/>
      <c r="N26" s="280"/>
      <c r="O26" s="280"/>
      <c r="Q26" s="280"/>
      <c r="R26" s="280"/>
      <c r="S26" s="280"/>
      <c r="T26" s="280"/>
      <c r="U26" s="280"/>
      <c r="V26" s="280"/>
      <c r="W26" s="280"/>
      <c r="X26" s="280"/>
      <c r="Z26" s="396"/>
      <c r="AA26" s="396"/>
      <c r="AB26" s="396"/>
      <c r="AC26" s="396"/>
      <c r="AD26" s="396"/>
      <c r="AE26" s="396"/>
      <c r="AF26" s="396"/>
      <c r="AG26" s="280"/>
    </row>
    <row r="27" spans="2:43" s="242" customFormat="1">
      <c r="B27" s="188">
        <v>13</v>
      </c>
      <c r="D27" s="262" t="s">
        <v>319</v>
      </c>
      <c r="E27" s="263" t="s">
        <v>320</v>
      </c>
      <c r="F27" s="254"/>
      <c r="G27" s="243"/>
      <c r="H27" s="265">
        <v>0</v>
      </c>
      <c r="I27" s="265">
        <v>0</v>
      </c>
      <c r="J27" s="265">
        <v>2.1652541822585917E-2</v>
      </c>
      <c r="K27" s="265">
        <v>0.67553998108909208</v>
      </c>
      <c r="L27" s="265">
        <v>3.3534691851461136</v>
      </c>
      <c r="M27" s="265">
        <v>1.7372732843822021</v>
      </c>
      <c r="N27" s="265">
        <v>1.6571944804286018</v>
      </c>
      <c r="O27" s="265">
        <v>1.4636525408895706</v>
      </c>
      <c r="P27" s="244"/>
      <c r="Q27" s="265"/>
      <c r="R27" s="265">
        <v>0</v>
      </c>
      <c r="S27" s="265">
        <v>2.1652541822585917E-2</v>
      </c>
      <c r="T27" s="265">
        <v>0.67553998108909208</v>
      </c>
      <c r="U27" s="265">
        <v>3.351818926699957</v>
      </c>
      <c r="V27" s="265">
        <v>1.7389601668956192</v>
      </c>
      <c r="W27" s="265">
        <v>1.6787230419275416</v>
      </c>
      <c r="X27" s="265">
        <v>1.4801547660595848</v>
      </c>
      <c r="Y27" s="244"/>
      <c r="Z27" s="390">
        <v>0</v>
      </c>
      <c r="AA27" s="390">
        <v>0</v>
      </c>
      <c r="AB27" s="390">
        <v>0</v>
      </c>
      <c r="AC27" s="390">
        <v>0</v>
      </c>
      <c r="AD27" s="390">
        <v>1.6502584461566272E-3</v>
      </c>
      <c r="AE27" s="390">
        <v>-1.6868825134170873E-3</v>
      </c>
      <c r="AF27" s="390">
        <v>-2.152856149893978E-2</v>
      </c>
      <c r="AG27" s="265">
        <v>-1.6502225170014206E-2</v>
      </c>
      <c r="AH27" s="244"/>
      <c r="AI27" s="583"/>
      <c r="AJ27" s="426"/>
      <c r="AK27" s="426"/>
      <c r="AL27" s="426"/>
      <c r="AM27" s="426"/>
      <c r="AN27" s="426"/>
      <c r="AO27" s="426"/>
      <c r="AP27" s="426"/>
      <c r="AQ27" s="427"/>
    </row>
    <row r="28" spans="2:43" s="242" customFormat="1" ht="16.5" thickBot="1">
      <c r="B28" s="188">
        <v>14</v>
      </c>
      <c r="D28" s="266" t="s">
        <v>321</v>
      </c>
      <c r="E28" s="267"/>
      <c r="F28" s="268"/>
      <c r="G28" s="243"/>
      <c r="H28" s="270">
        <v>0</v>
      </c>
      <c r="I28" s="270">
        <v>0</v>
      </c>
      <c r="J28" s="270">
        <v>-4.2089592021456763</v>
      </c>
      <c r="K28" s="270">
        <v>-2.1244526392328802</v>
      </c>
      <c r="L28" s="270">
        <v>-3.4168618965820721</v>
      </c>
      <c r="M28" s="270">
        <v>-3.8442321060021327</v>
      </c>
      <c r="N28" s="270">
        <v>-2.6673714545473226</v>
      </c>
      <c r="O28" s="270">
        <v>-3.0673074062128829</v>
      </c>
      <c r="P28" s="244"/>
      <c r="Q28" s="270"/>
      <c r="R28" s="270">
        <v>0</v>
      </c>
      <c r="S28" s="270">
        <v>-4.2089592021456763</v>
      </c>
      <c r="T28" s="270">
        <v>-2.1244526392328802</v>
      </c>
      <c r="U28" s="270">
        <v>-3.4249110648528069</v>
      </c>
      <c r="V28" s="270">
        <v>-5.4542937245916807</v>
      </c>
      <c r="W28" s="270">
        <v>-4.2839776943137355</v>
      </c>
      <c r="X28" s="270">
        <v>-3.0773614113399343</v>
      </c>
      <c r="Y28" s="244"/>
      <c r="Z28" s="391">
        <v>0</v>
      </c>
      <c r="AA28" s="391">
        <v>0</v>
      </c>
      <c r="AB28" s="391">
        <v>0</v>
      </c>
      <c r="AC28" s="391">
        <v>0</v>
      </c>
      <c r="AD28" s="391">
        <v>8.0491682707348744E-3</v>
      </c>
      <c r="AE28" s="391">
        <v>1.610061618589548</v>
      </c>
      <c r="AF28" s="391">
        <v>1.6166062397664129</v>
      </c>
      <c r="AG28" s="270">
        <v>1.0054005127051457E-2</v>
      </c>
      <c r="AH28" s="244"/>
      <c r="AI28" s="583" t="s">
        <v>500</v>
      </c>
      <c r="AJ28" s="426"/>
      <c r="AK28" s="426"/>
      <c r="AL28" s="426"/>
      <c r="AM28" s="426"/>
      <c r="AN28" s="426"/>
      <c r="AO28" s="426"/>
      <c r="AP28" s="426"/>
      <c r="AQ28" s="427"/>
    </row>
    <row r="29" spans="2:43" ht="16.5" thickTop="1">
      <c r="B29" s="188">
        <v>15</v>
      </c>
      <c r="D29" s="435" t="s">
        <v>322</v>
      </c>
      <c r="E29" s="432" t="s">
        <v>323</v>
      </c>
      <c r="F29" s="352"/>
      <c r="G29" s="243"/>
      <c r="H29" s="342">
        <v>0</v>
      </c>
      <c r="I29" s="342">
        <v>0</v>
      </c>
      <c r="J29" s="342">
        <v>-4.18730666032309</v>
      </c>
      <c r="K29" s="342">
        <v>-1.4489126581437881</v>
      </c>
      <c r="L29" s="342">
        <v>-6.3392711435958482E-2</v>
      </c>
      <c r="M29" s="342">
        <v>-2.1069588216199309</v>
      </c>
      <c r="N29" s="342">
        <v>-1.0101769741187208</v>
      </c>
      <c r="O29" s="342">
        <v>-1.6036548653233123</v>
      </c>
      <c r="Q29" s="342"/>
      <c r="R29" s="342">
        <v>0</v>
      </c>
      <c r="S29" s="342">
        <v>-4.18730666032309</v>
      </c>
      <c r="T29" s="342">
        <v>-1.4489126581437881</v>
      </c>
      <c r="U29" s="342">
        <v>-7.3092138152849984E-2</v>
      </c>
      <c r="V29" s="342">
        <v>-3.7153335576960616</v>
      </c>
      <c r="W29" s="342">
        <v>-2.6052546523861939</v>
      </c>
      <c r="X29" s="342">
        <v>-1.5972066452803495</v>
      </c>
      <c r="Z29" s="393">
        <v>0</v>
      </c>
      <c r="AA29" s="393">
        <v>0</v>
      </c>
      <c r="AB29" s="393">
        <v>0</v>
      </c>
      <c r="AC29" s="393">
        <v>0</v>
      </c>
      <c r="AD29" s="393">
        <v>9.6994267168915016E-3</v>
      </c>
      <c r="AE29" s="393">
        <v>1.6083747360761307</v>
      </c>
      <c r="AF29" s="393">
        <v>1.5950776782674732</v>
      </c>
      <c r="AG29" s="342">
        <v>-6.448220042962749E-3</v>
      </c>
    </row>
    <row r="30" spans="2:43">
      <c r="B30" s="214"/>
      <c r="D30" s="271"/>
      <c r="E30" s="243"/>
      <c r="F30" s="281"/>
      <c r="G30" s="243"/>
      <c r="H30" s="274"/>
      <c r="I30" s="274"/>
      <c r="J30" s="274"/>
      <c r="K30" s="274"/>
      <c r="L30" s="274"/>
      <c r="M30" s="274"/>
      <c r="N30" s="274"/>
      <c r="O30" s="274"/>
      <c r="Q30" s="274"/>
      <c r="R30" s="274"/>
      <c r="S30" s="274"/>
      <c r="T30" s="274"/>
      <c r="U30" s="274"/>
      <c r="V30" s="274"/>
      <c r="W30" s="274"/>
      <c r="X30" s="274"/>
      <c r="Z30" s="394"/>
      <c r="AA30" s="394"/>
      <c r="AB30" s="394"/>
      <c r="AC30" s="394"/>
      <c r="AD30" s="394"/>
      <c r="AE30" s="394"/>
      <c r="AF30" s="394"/>
      <c r="AG30" s="274"/>
    </row>
    <row r="31" spans="2:43" s="242" customFormat="1">
      <c r="B31" s="188">
        <v>16</v>
      </c>
      <c r="D31" s="262" t="s">
        <v>224</v>
      </c>
      <c r="E31" s="263" t="s">
        <v>324</v>
      </c>
      <c r="F31" s="254"/>
      <c r="G31" s="243"/>
      <c r="H31" s="265">
        <v>0</v>
      </c>
      <c r="I31" s="265">
        <v>0</v>
      </c>
      <c r="J31" s="265">
        <v>-2.7337357563061393</v>
      </c>
      <c r="K31" s="265">
        <v>-5.7075247513488208</v>
      </c>
      <c r="L31" s="265">
        <v>-7.1035074520490387</v>
      </c>
      <c r="M31" s="265">
        <v>-7.541465323748481</v>
      </c>
      <c r="N31" s="265">
        <v>-7.6425286499512888</v>
      </c>
      <c r="O31" s="265">
        <v>-7.944961698313711</v>
      </c>
      <c r="P31" s="244"/>
      <c r="Q31" s="265"/>
      <c r="R31" s="265">
        <v>0</v>
      </c>
      <c r="S31" s="265">
        <v>-2.7337357563061393</v>
      </c>
      <c r="T31" s="265">
        <v>-5.7075247513488208</v>
      </c>
      <c r="U31" s="265">
        <v>-7.1070049171747938</v>
      </c>
      <c r="V31" s="265">
        <v>-8.1095910220709335</v>
      </c>
      <c r="W31" s="265">
        <v>-8.1349800630454947</v>
      </c>
      <c r="X31" s="265">
        <v>-8.4274718440193706</v>
      </c>
      <c r="Y31" s="244"/>
      <c r="Z31" s="390">
        <v>0</v>
      </c>
      <c r="AA31" s="390">
        <v>0</v>
      </c>
      <c r="AB31" s="390">
        <v>0</v>
      </c>
      <c r="AC31" s="390">
        <v>0</v>
      </c>
      <c r="AD31" s="390">
        <v>3.4974651257551059E-3</v>
      </c>
      <c r="AE31" s="390">
        <v>0.56812569832245252</v>
      </c>
      <c r="AF31" s="390">
        <v>0.49245141309420593</v>
      </c>
      <c r="AG31" s="265">
        <v>0.48251014570565953</v>
      </c>
      <c r="AH31" s="244"/>
      <c r="AI31" s="583" t="s">
        <v>505</v>
      </c>
      <c r="AJ31" s="426"/>
      <c r="AK31" s="426"/>
      <c r="AL31" s="426"/>
      <c r="AM31" s="426"/>
      <c r="AN31" s="426"/>
      <c r="AO31" s="426"/>
      <c r="AP31" s="426"/>
      <c r="AQ31" s="427"/>
    </row>
    <row r="32" spans="2:43" s="242" customFormat="1" ht="16.5" thickBot="1">
      <c r="B32" s="188">
        <v>17</v>
      </c>
      <c r="D32" s="266" t="s">
        <v>225</v>
      </c>
      <c r="E32" s="267" t="s">
        <v>325</v>
      </c>
      <c r="F32" s="268"/>
      <c r="G32" s="243"/>
      <c r="H32" s="270">
        <v>0</v>
      </c>
      <c r="I32" s="270">
        <v>0</v>
      </c>
      <c r="J32" s="270">
        <v>0.6769412160957371</v>
      </c>
      <c r="K32" s="270">
        <v>0.63104830905755127</v>
      </c>
      <c r="L32" s="270">
        <v>0.50871933155218207</v>
      </c>
      <c r="M32" s="270">
        <v>0.46195219073052257</v>
      </c>
      <c r="N32" s="270">
        <v>0.4853965379873259</v>
      </c>
      <c r="O32" s="270">
        <v>0.49081584410025442</v>
      </c>
      <c r="P32" s="244"/>
      <c r="Q32" s="270"/>
      <c r="R32" s="270">
        <v>0</v>
      </c>
      <c r="S32" s="270">
        <v>0.6769412160957371</v>
      </c>
      <c r="T32" s="270">
        <v>0.63104830905755127</v>
      </c>
      <c r="U32" s="270">
        <v>0.51538842619704062</v>
      </c>
      <c r="V32" s="270">
        <v>0.41632585189954596</v>
      </c>
      <c r="W32" s="270">
        <v>0.44579050208469351</v>
      </c>
      <c r="X32" s="270">
        <v>0.45660759257004135</v>
      </c>
      <c r="Y32" s="244"/>
      <c r="Z32" s="391">
        <v>0</v>
      </c>
      <c r="AA32" s="391">
        <v>0</v>
      </c>
      <c r="AB32" s="391">
        <v>0</v>
      </c>
      <c r="AC32" s="391">
        <v>0</v>
      </c>
      <c r="AD32" s="391">
        <v>-6.669094644858542E-3</v>
      </c>
      <c r="AE32" s="391">
        <v>4.5626338830976609E-2</v>
      </c>
      <c r="AF32" s="391">
        <v>3.9606035902632397E-2</v>
      </c>
      <c r="AG32" s="270">
        <v>3.4208251530213063E-2</v>
      </c>
      <c r="AH32" s="244"/>
      <c r="AI32" s="583"/>
      <c r="AJ32" s="426"/>
      <c r="AK32" s="426"/>
      <c r="AL32" s="426"/>
      <c r="AM32" s="426"/>
      <c r="AN32" s="426"/>
      <c r="AO32" s="426"/>
      <c r="AP32" s="426"/>
      <c r="AQ32" s="427"/>
    </row>
    <row r="33" spans="2:43" ht="16.5" thickTop="1">
      <c r="B33" s="214">
        <v>18</v>
      </c>
      <c r="D33" s="435" t="s">
        <v>326</v>
      </c>
      <c r="E33" s="432" t="s">
        <v>327</v>
      </c>
      <c r="F33" s="352"/>
      <c r="G33" s="243"/>
      <c r="H33" s="342">
        <v>0</v>
      </c>
      <c r="I33" s="342">
        <v>0</v>
      </c>
      <c r="J33" s="342">
        <v>-2.0567945402104022</v>
      </c>
      <c r="K33" s="342">
        <v>-5.0764764422912698</v>
      </c>
      <c r="L33" s="342">
        <v>-6.5947881204968564</v>
      </c>
      <c r="M33" s="342">
        <v>-7.0795131330179588</v>
      </c>
      <c r="N33" s="342">
        <v>-7.1571321119639633</v>
      </c>
      <c r="O33" s="342">
        <v>-7.4541458542134569</v>
      </c>
      <c r="Q33" s="342"/>
      <c r="R33" s="342">
        <v>0</v>
      </c>
      <c r="S33" s="342">
        <v>-2.0567945402104022</v>
      </c>
      <c r="T33" s="342">
        <v>-5.0764764422912698</v>
      </c>
      <c r="U33" s="342">
        <v>-6.5916164909777528</v>
      </c>
      <c r="V33" s="342">
        <v>-7.6932651701713874</v>
      </c>
      <c r="W33" s="342">
        <v>-7.6891895609608012</v>
      </c>
      <c r="X33" s="342">
        <v>-7.9708642514493295</v>
      </c>
      <c r="Z33" s="393">
        <v>0</v>
      </c>
      <c r="AA33" s="393">
        <v>0</v>
      </c>
      <c r="AB33" s="393">
        <v>0</v>
      </c>
      <c r="AC33" s="393">
        <v>0</v>
      </c>
      <c r="AD33" s="393">
        <v>-3.1716295191035471E-3</v>
      </c>
      <c r="AE33" s="393">
        <v>0.61375203715342863</v>
      </c>
      <c r="AF33" s="393">
        <v>0.53205744899683793</v>
      </c>
      <c r="AG33" s="342">
        <v>0.51671839723587265</v>
      </c>
    </row>
    <row r="34" spans="2:43">
      <c r="B34" s="214"/>
      <c r="D34" s="271"/>
      <c r="E34" s="243"/>
      <c r="F34" s="240"/>
      <c r="G34" s="243"/>
      <c r="H34" s="282"/>
      <c r="I34" s="274"/>
      <c r="J34" s="274"/>
      <c r="K34" s="274"/>
      <c r="L34" s="274"/>
      <c r="M34" s="274"/>
      <c r="N34" s="274"/>
      <c r="O34" s="274"/>
      <c r="Q34" s="282"/>
      <c r="R34" s="274"/>
      <c r="S34" s="274"/>
      <c r="T34" s="274"/>
      <c r="U34" s="274"/>
      <c r="V34" s="274"/>
      <c r="W34" s="274"/>
      <c r="X34" s="274"/>
      <c r="Z34" s="397"/>
      <c r="AA34" s="394"/>
      <c r="AB34" s="394"/>
      <c r="AC34" s="394"/>
      <c r="AD34" s="394"/>
      <c r="AE34" s="394"/>
      <c r="AF34" s="394"/>
      <c r="AG34" s="274"/>
    </row>
    <row r="35" spans="2:43">
      <c r="B35" s="214">
        <v>19</v>
      </c>
      <c r="D35" s="353" t="s">
        <v>93</v>
      </c>
      <c r="E35" s="354" t="s">
        <v>329</v>
      </c>
      <c r="F35" s="355"/>
      <c r="G35" s="243"/>
      <c r="H35" s="343">
        <v>0</v>
      </c>
      <c r="I35" s="343">
        <v>0</v>
      </c>
      <c r="J35" s="343">
        <v>2.9408253536039455</v>
      </c>
      <c r="K35" s="343">
        <v>2.7280489896020739</v>
      </c>
      <c r="L35" s="343">
        <v>3.0390223024730347</v>
      </c>
      <c r="M35" s="343">
        <v>2.9646416404029274</v>
      </c>
      <c r="N35" s="343">
        <v>2.9314092389650064</v>
      </c>
      <c r="O35" s="343">
        <v>3.05455129109398</v>
      </c>
      <c r="Q35" s="343"/>
      <c r="R35" s="343">
        <v>0</v>
      </c>
      <c r="S35" s="343">
        <v>2.9408253536039455</v>
      </c>
      <c r="T35" s="343">
        <v>2.7280489896020739</v>
      </c>
      <c r="U35" s="343">
        <v>3.0392913560554327</v>
      </c>
      <c r="V35" s="343">
        <v>2.9598132983873815</v>
      </c>
      <c r="W35" s="343">
        <v>2.9180017975435635</v>
      </c>
      <c r="X35" s="343">
        <v>3.0340706025866839</v>
      </c>
      <c r="Z35" s="398">
        <v>0</v>
      </c>
      <c r="AA35" s="398">
        <v>0</v>
      </c>
      <c r="AB35" s="398">
        <v>0</v>
      </c>
      <c r="AC35" s="398">
        <v>0</v>
      </c>
      <c r="AD35" s="398">
        <v>-2.6905358239792676E-4</v>
      </c>
      <c r="AE35" s="398">
        <v>4.8283420155459389E-3</v>
      </c>
      <c r="AF35" s="398">
        <v>1.3407441421442901E-2</v>
      </c>
      <c r="AG35" s="343">
        <v>2.0480688507296119E-2</v>
      </c>
      <c r="AI35" s="788"/>
      <c r="AJ35" s="789"/>
      <c r="AK35" s="789"/>
      <c r="AL35" s="789"/>
      <c r="AM35" s="789"/>
      <c r="AN35" s="789"/>
      <c r="AO35" s="789"/>
      <c r="AP35" s="789"/>
      <c r="AQ35" s="790"/>
    </row>
    <row r="36" spans="2:43" ht="15.75" customHeight="1">
      <c r="B36" s="214">
        <v>20</v>
      </c>
      <c r="D36" s="435" t="s">
        <v>330</v>
      </c>
      <c r="E36" s="432" t="s">
        <v>294</v>
      </c>
      <c r="F36" s="352"/>
      <c r="G36" s="243"/>
      <c r="H36" s="343">
        <v>0</v>
      </c>
      <c r="I36" s="343">
        <v>0</v>
      </c>
      <c r="J36" s="343">
        <v>2.0544320472078006</v>
      </c>
      <c r="K36" s="343">
        <v>2.819183646010214</v>
      </c>
      <c r="L36" s="343">
        <v>2.8555000298225979</v>
      </c>
      <c r="M36" s="343">
        <v>2.9554491623109547</v>
      </c>
      <c r="N36" s="343">
        <v>3.0827710080032111</v>
      </c>
      <c r="O36" s="343">
        <v>3.1843941015065771</v>
      </c>
      <c r="Q36" s="343"/>
      <c r="R36" s="343">
        <v>0</v>
      </c>
      <c r="S36" s="343">
        <v>2.0544320472078006</v>
      </c>
      <c r="T36" s="343">
        <v>2.819183646010214</v>
      </c>
      <c r="U36" s="343">
        <v>2.8935489809530477</v>
      </c>
      <c r="V36" s="343">
        <v>2.9926278342736836</v>
      </c>
      <c r="W36" s="343">
        <v>3.122311037322457</v>
      </c>
      <c r="X36" s="343">
        <v>3.2674304712415858</v>
      </c>
      <c r="Z36" s="398">
        <v>0</v>
      </c>
      <c r="AA36" s="398">
        <v>0</v>
      </c>
      <c r="AB36" s="398">
        <v>0</v>
      </c>
      <c r="AC36" s="398">
        <v>0</v>
      </c>
      <c r="AD36" s="398">
        <v>-3.8048951130449815E-2</v>
      </c>
      <c r="AE36" s="398">
        <v>-3.7178671962728949E-2</v>
      </c>
      <c r="AF36" s="398">
        <v>-3.9540029319245829E-2</v>
      </c>
      <c r="AG36" s="343">
        <v>-8.3036369735008719E-2</v>
      </c>
      <c r="AI36" s="583"/>
      <c r="AJ36" s="426"/>
      <c r="AK36" s="426"/>
      <c r="AL36" s="426"/>
      <c r="AM36" s="426"/>
      <c r="AN36" s="426"/>
      <c r="AO36" s="426"/>
      <c r="AP36" s="426"/>
      <c r="AQ36" s="427"/>
    </row>
    <row r="37" spans="2:43" ht="15.75" customHeight="1">
      <c r="B37" s="214">
        <v>21</v>
      </c>
      <c r="D37" s="353" t="s">
        <v>331</v>
      </c>
      <c r="E37" s="354" t="s">
        <v>332</v>
      </c>
      <c r="F37" s="355"/>
      <c r="G37" s="243"/>
      <c r="H37" s="343">
        <v>1.1110274999999998</v>
      </c>
      <c r="I37" s="343">
        <v>0.83327062499999982</v>
      </c>
      <c r="J37" s="343">
        <v>0</v>
      </c>
      <c r="K37" s="343">
        <v>0.8</v>
      </c>
      <c r="L37" s="343">
        <v>0</v>
      </c>
      <c r="M37" s="343">
        <v>0</v>
      </c>
      <c r="N37" s="343">
        <v>0.8</v>
      </c>
      <c r="O37" s="343">
        <v>0</v>
      </c>
      <c r="Q37" s="343"/>
      <c r="R37" s="343">
        <v>0.83327062499999982</v>
      </c>
      <c r="S37" s="343">
        <v>0</v>
      </c>
      <c r="T37" s="343">
        <v>0.8</v>
      </c>
      <c r="U37" s="343">
        <v>0</v>
      </c>
      <c r="V37" s="343">
        <v>0</v>
      </c>
      <c r="W37" s="343">
        <v>0.8</v>
      </c>
      <c r="X37" s="343">
        <v>0</v>
      </c>
      <c r="Z37" s="398">
        <v>1.1110274999999998</v>
      </c>
      <c r="AA37" s="398">
        <v>0</v>
      </c>
      <c r="AB37" s="398">
        <v>0</v>
      </c>
      <c r="AC37" s="398">
        <v>0</v>
      </c>
      <c r="AD37" s="398">
        <v>0</v>
      </c>
      <c r="AE37" s="398">
        <v>0</v>
      </c>
      <c r="AF37" s="398">
        <v>0</v>
      </c>
      <c r="AG37" s="343">
        <v>0</v>
      </c>
      <c r="AI37" s="583"/>
      <c r="AJ37" s="426"/>
      <c r="AK37" s="426"/>
      <c r="AL37" s="426"/>
      <c r="AM37" s="426"/>
      <c r="AN37" s="426"/>
      <c r="AO37" s="426"/>
      <c r="AP37" s="426"/>
      <c r="AQ37" s="427"/>
    </row>
    <row r="38" spans="2:43" ht="15.75" customHeight="1">
      <c r="B38" s="214">
        <v>22</v>
      </c>
      <c r="D38" s="353" t="s">
        <v>333</v>
      </c>
      <c r="E38" s="354" t="s">
        <v>334</v>
      </c>
      <c r="F38" s="355"/>
      <c r="G38" s="243"/>
      <c r="H38" s="343">
        <v>1.181812788</v>
      </c>
      <c r="I38" s="343">
        <v>2.1268943999999999</v>
      </c>
      <c r="J38" s="343">
        <v>2.6623106500677793</v>
      </c>
      <c r="K38" s="343">
        <v>2.5562113341493173</v>
      </c>
      <c r="L38" s="343">
        <v>2.4858927180150157</v>
      </c>
      <c r="M38" s="343">
        <v>2.598298504615038</v>
      </c>
      <c r="N38" s="343">
        <v>2.711572131954358</v>
      </c>
      <c r="O38" s="343">
        <v>2.8058517541472492</v>
      </c>
      <c r="Q38" s="343"/>
      <c r="R38" s="343">
        <v>2.1268943999999999</v>
      </c>
      <c r="S38" s="343">
        <v>2.6623106500677793</v>
      </c>
      <c r="T38" s="343">
        <v>2.5562113341493173</v>
      </c>
      <c r="U38" s="343">
        <v>2.4891123732858254</v>
      </c>
      <c r="V38" s="343">
        <v>2.6012532423840899</v>
      </c>
      <c r="W38" s="343">
        <v>2.7137608305918848</v>
      </c>
      <c r="X38" s="343">
        <v>2.805398143377595</v>
      </c>
      <c r="Z38" s="398">
        <v>1.181812788</v>
      </c>
      <c r="AA38" s="398">
        <v>0</v>
      </c>
      <c r="AB38" s="398">
        <v>0</v>
      </c>
      <c r="AC38" s="398">
        <v>0</v>
      </c>
      <c r="AD38" s="398">
        <v>-3.2196552708096959E-3</v>
      </c>
      <c r="AE38" s="398">
        <v>-2.9547377690519738E-3</v>
      </c>
      <c r="AF38" s="398">
        <v>-2.1886986375267981E-3</v>
      </c>
      <c r="AG38" s="343">
        <v>4.5361076965422242E-4</v>
      </c>
      <c r="AI38" s="583"/>
      <c r="AJ38" s="426"/>
      <c r="AK38" s="426"/>
      <c r="AL38" s="426"/>
      <c r="AM38" s="426"/>
      <c r="AN38" s="426"/>
      <c r="AO38" s="426"/>
      <c r="AP38" s="426"/>
      <c r="AQ38" s="427"/>
    </row>
    <row r="39" spans="2:43" ht="15.75" customHeight="1">
      <c r="B39" s="214">
        <v>23</v>
      </c>
      <c r="D39" s="353" t="s">
        <v>335</v>
      </c>
      <c r="E39" s="354" t="s">
        <v>336</v>
      </c>
      <c r="F39" s="355"/>
      <c r="G39" s="243"/>
      <c r="H39" s="343">
        <v>-3.0734937387362518</v>
      </c>
      <c r="I39" s="343">
        <v>0</v>
      </c>
      <c r="J39" s="343">
        <v>-3.1763272797327131</v>
      </c>
      <c r="K39" s="343">
        <v>2.7784430349248272</v>
      </c>
      <c r="L39" s="343">
        <v>6.5523008670004677</v>
      </c>
      <c r="M39" s="343">
        <v>0.25204525645117959</v>
      </c>
      <c r="N39" s="343">
        <v>-8.8616349020116517E-4</v>
      </c>
      <c r="O39" s="343">
        <v>0</v>
      </c>
      <c r="Q39" s="343"/>
      <c r="R39" s="343">
        <v>0</v>
      </c>
      <c r="S39" s="343">
        <v>-3.1763272797327131</v>
      </c>
      <c r="T39" s="343">
        <v>2.7784430349248272</v>
      </c>
      <c r="U39" s="343">
        <v>7.4004928265092982</v>
      </c>
      <c r="V39" s="343">
        <v>0.56969392395330654</v>
      </c>
      <c r="W39" s="343">
        <v>2.3839736638352681E-13</v>
      </c>
      <c r="X39" s="343">
        <v>1.8018236157287952E-13</v>
      </c>
      <c r="Z39" s="398">
        <v>-3.0734937387362518</v>
      </c>
      <c r="AA39" s="398">
        <v>0</v>
      </c>
      <c r="AB39" s="398">
        <v>0</v>
      </c>
      <c r="AC39" s="398">
        <v>0</v>
      </c>
      <c r="AD39" s="398">
        <v>-0.84819195950883053</v>
      </c>
      <c r="AE39" s="398">
        <v>-0.31764866750212695</v>
      </c>
      <c r="AF39" s="398">
        <v>-8.8616349043956258E-4</v>
      </c>
      <c r="AG39" s="343">
        <v>-1.8018236157287952E-13</v>
      </c>
      <c r="AI39" s="599" t="s">
        <v>501</v>
      </c>
      <c r="AJ39" s="426"/>
      <c r="AK39" s="426"/>
      <c r="AL39" s="426"/>
      <c r="AM39" s="426"/>
      <c r="AN39" s="426"/>
      <c r="AO39" s="426"/>
      <c r="AP39" s="426"/>
      <c r="AQ39" s="427"/>
    </row>
    <row r="40" spans="2:43">
      <c r="B40" s="214"/>
      <c r="D40" s="283"/>
      <c r="E40" s="283"/>
      <c r="F40" s="284"/>
      <c r="G40" s="243"/>
      <c r="H40" s="285"/>
      <c r="I40" s="285"/>
      <c r="J40" s="285"/>
      <c r="K40" s="285"/>
      <c r="L40" s="285"/>
      <c r="M40" s="285"/>
      <c r="N40" s="285"/>
      <c r="O40" s="285"/>
      <c r="Q40" s="285"/>
      <c r="R40" s="285"/>
      <c r="S40" s="285"/>
      <c r="T40" s="285"/>
      <c r="U40" s="285"/>
      <c r="V40" s="285"/>
      <c r="W40" s="285"/>
      <c r="X40" s="285"/>
      <c r="Z40" s="399"/>
      <c r="AA40" s="399"/>
      <c r="AB40" s="399"/>
      <c r="AC40" s="399"/>
      <c r="AD40" s="399"/>
      <c r="AE40" s="399"/>
      <c r="AF40" s="399"/>
      <c r="AG40" s="285"/>
    </row>
    <row r="41" spans="2:43" s="242" customFormat="1" ht="15.75" customHeight="1" thickBot="1">
      <c r="B41" s="188">
        <v>24</v>
      </c>
      <c r="D41" s="434" t="s">
        <v>479</v>
      </c>
      <c r="E41" s="431" t="s">
        <v>338</v>
      </c>
      <c r="F41" s="344">
        <v>380.29677084437623</v>
      </c>
      <c r="G41" s="243"/>
      <c r="H41" s="344">
        <v>395.30774165972633</v>
      </c>
      <c r="I41" s="344">
        <v>412.18006588561792</v>
      </c>
      <c r="J41" s="344">
        <v>421.25355373939732</v>
      </c>
      <c r="K41" s="344">
        <v>411.61294895363596</v>
      </c>
      <c r="L41" s="344">
        <v>406.33942025143972</v>
      </c>
      <c r="M41" s="344">
        <v>414.97347016135762</v>
      </c>
      <c r="N41" s="344">
        <v>444.37565574004759</v>
      </c>
      <c r="O41" s="344">
        <v>458.38623861561712</v>
      </c>
      <c r="P41" s="244"/>
      <c r="Q41" s="344"/>
      <c r="R41" s="344">
        <v>412.18006588561792</v>
      </c>
      <c r="S41" s="344">
        <v>421.24372073939736</v>
      </c>
      <c r="T41" s="344">
        <v>411.61294895363596</v>
      </c>
      <c r="U41" s="344">
        <v>407.91103876752669</v>
      </c>
      <c r="V41" s="344">
        <v>413.61775889036352</v>
      </c>
      <c r="W41" s="344">
        <v>434.39640782570251</v>
      </c>
      <c r="X41" s="344">
        <v>449.26459450692386</v>
      </c>
      <c r="Y41" s="244"/>
      <c r="Z41" s="400">
        <v>395.30774165972633</v>
      </c>
      <c r="AA41" s="400">
        <v>0</v>
      </c>
      <c r="AB41" s="400">
        <v>9.8329999999577922E-3</v>
      </c>
      <c r="AC41" s="400">
        <v>0</v>
      </c>
      <c r="AD41" s="400">
        <v>-1.5716185160869713</v>
      </c>
      <c r="AE41" s="400">
        <v>1.3557112709941066</v>
      </c>
      <c r="AF41" s="400">
        <v>9.9792479143450805</v>
      </c>
      <c r="AG41" s="344">
        <v>9.1216441086932605</v>
      </c>
      <c r="AH41" s="244"/>
      <c r="AI41" s="802"/>
      <c r="AJ41" s="803"/>
      <c r="AK41" s="803"/>
      <c r="AL41" s="803"/>
      <c r="AM41" s="803"/>
      <c r="AN41" s="803"/>
      <c r="AO41" s="803"/>
      <c r="AP41" s="803"/>
      <c r="AQ41" s="804"/>
    </row>
    <row r="42" spans="2:43" ht="15.75" customHeight="1" thickBot="1">
      <c r="B42" s="214">
        <v>25</v>
      </c>
      <c r="D42" s="356" t="s">
        <v>339</v>
      </c>
      <c r="E42" s="357" t="s">
        <v>340</v>
      </c>
      <c r="F42" s="347">
        <v>383.31</v>
      </c>
      <c r="G42" s="243"/>
      <c r="H42" s="345">
        <v>398.36072827999999</v>
      </c>
      <c r="I42" s="346">
        <v>409.50951318</v>
      </c>
      <c r="J42" s="346">
        <v>414.96025073999999</v>
      </c>
      <c r="K42" s="346">
        <v>411.37186694630077</v>
      </c>
      <c r="L42" s="346">
        <v>406.34026087486995</v>
      </c>
      <c r="M42" s="346">
        <v>414.97347016135757</v>
      </c>
      <c r="N42" s="346">
        <v>444.37565574004759</v>
      </c>
      <c r="O42" s="347">
        <v>458.38623861561723</v>
      </c>
      <c r="Q42" s="345"/>
      <c r="R42" s="346">
        <v>409.50951318</v>
      </c>
      <c r="S42" s="346">
        <v>414.13637290820861</v>
      </c>
      <c r="T42" s="346">
        <v>411.06715920928235</v>
      </c>
      <c r="U42" s="346">
        <v>407.91103876752641</v>
      </c>
      <c r="V42" s="346">
        <v>413.6177588903634</v>
      </c>
      <c r="W42" s="346">
        <v>434.39640782570211</v>
      </c>
      <c r="X42" s="347">
        <v>449.26459450692346</v>
      </c>
      <c r="Z42" s="401">
        <v>398.36072827999999</v>
      </c>
      <c r="AA42" s="402">
        <v>0</v>
      </c>
      <c r="AB42" s="402">
        <v>0.82387783179137841</v>
      </c>
      <c r="AC42" s="402">
        <v>0.30470773701841836</v>
      </c>
      <c r="AD42" s="402">
        <v>-1.5707778926564515</v>
      </c>
      <c r="AE42" s="402">
        <v>1.3557112709941634</v>
      </c>
      <c r="AF42" s="402">
        <v>9.9792479143454784</v>
      </c>
      <c r="AG42" s="347">
        <v>9.1216441086937721</v>
      </c>
      <c r="AI42" s="805"/>
      <c r="AJ42" s="806"/>
      <c r="AK42" s="806"/>
      <c r="AL42" s="806"/>
      <c r="AM42" s="806"/>
      <c r="AN42" s="806"/>
      <c r="AO42" s="806"/>
      <c r="AP42" s="806"/>
      <c r="AQ42" s="807"/>
    </row>
    <row r="43" spans="2:43" ht="15.75" customHeight="1">
      <c r="B43" s="214">
        <v>26</v>
      </c>
      <c r="D43" s="435" t="s">
        <v>341</v>
      </c>
      <c r="E43" s="432" t="s">
        <v>342</v>
      </c>
      <c r="F43" s="348">
        <v>3.013229155623776</v>
      </c>
      <c r="G43" s="243"/>
      <c r="H43" s="348">
        <v>3.0529866202736571</v>
      </c>
      <c r="I43" s="348">
        <v>-2.6705527056179221</v>
      </c>
      <c r="J43" s="348">
        <v>-6.2933029993973264</v>
      </c>
      <c r="K43" s="348">
        <v>-0.24108200733519425</v>
      </c>
      <c r="L43" s="348">
        <v>8.406234302356097E-4</v>
      </c>
      <c r="M43" s="348">
        <v>0</v>
      </c>
      <c r="N43" s="348">
        <v>0</v>
      </c>
      <c r="O43" s="348">
        <v>0</v>
      </c>
      <c r="Q43" s="348"/>
      <c r="R43" s="348">
        <v>-2.6705527056179221</v>
      </c>
      <c r="S43" s="348">
        <v>-7.107347831188747</v>
      </c>
      <c r="T43" s="348">
        <v>-0.5457897443536126</v>
      </c>
      <c r="U43" s="348">
        <v>0</v>
      </c>
      <c r="V43" s="348">
        <v>0</v>
      </c>
      <c r="W43" s="348">
        <v>0</v>
      </c>
      <c r="X43" s="348">
        <v>0</v>
      </c>
      <c r="Z43" s="403">
        <v>3.0529866202736571</v>
      </c>
      <c r="AA43" s="403">
        <v>0</v>
      </c>
      <c r="AB43" s="403">
        <v>0.81404483179142062</v>
      </c>
      <c r="AC43" s="403">
        <v>0.30470773701841836</v>
      </c>
      <c r="AD43" s="403">
        <v>8.406234302356097E-4</v>
      </c>
      <c r="AE43" s="403">
        <v>0</v>
      </c>
      <c r="AF43" s="403">
        <v>0</v>
      </c>
      <c r="AG43" s="348">
        <v>0</v>
      </c>
      <c r="AI43" s="805"/>
      <c r="AJ43" s="806"/>
      <c r="AK43" s="806"/>
      <c r="AL43" s="806"/>
      <c r="AM43" s="806"/>
      <c r="AN43" s="806"/>
      <c r="AO43" s="806"/>
      <c r="AP43" s="806"/>
      <c r="AQ43" s="807"/>
    </row>
    <row r="44" spans="2:43" ht="15.75" customHeight="1">
      <c r="B44" s="214">
        <v>27</v>
      </c>
      <c r="D44" s="325" t="s">
        <v>449</v>
      </c>
      <c r="E44" s="577"/>
      <c r="F44" s="576"/>
      <c r="G44" s="243"/>
      <c r="H44" s="350">
        <v>5.0609507050951102E-2</v>
      </c>
      <c r="I44" s="350">
        <v>4.9377871620601733E-2</v>
      </c>
      <c r="J44" s="350">
        <v>6.1468617939940288E-2</v>
      </c>
      <c r="K44" s="350">
        <v>4.2053783840728415E-2</v>
      </c>
      <c r="L44" s="350">
        <v>1.8146344107003189E-2</v>
      </c>
      <c r="M44" s="350">
        <v>5.1985710565742187E-2</v>
      </c>
      <c r="N44" s="350">
        <v>0.10060170477754969</v>
      </c>
      <c r="O44" s="350">
        <v>6.5303114185213854E-2</v>
      </c>
      <c r="Q44" s="350"/>
      <c r="R44" s="350">
        <v>4.9377871620601733E-2</v>
      </c>
      <c r="S44" s="350">
        <v>6.1468465642243786E-2</v>
      </c>
      <c r="T44" s="350">
        <v>4.2053783840728415E-2</v>
      </c>
      <c r="U44" s="350">
        <v>2.227694163003327E-2</v>
      </c>
      <c r="V44" s="350">
        <v>4.5502018432204389E-2</v>
      </c>
      <c r="W44" s="491">
        <v>7.9523672845887114E-2</v>
      </c>
      <c r="X44" s="491">
        <v>6.8542716250075894E-2</v>
      </c>
      <c r="Z44" s="350">
        <v>5.0609507050951102E-2</v>
      </c>
      <c r="AA44" s="350">
        <v>0</v>
      </c>
      <c r="AB44" s="350">
        <v>1.5229769650265679E-7</v>
      </c>
      <c r="AC44" s="350">
        <v>0</v>
      </c>
      <c r="AD44" s="350">
        <v>-4.1305975230300808E-3</v>
      </c>
      <c r="AE44" s="350">
        <v>6.4836921335377981E-3</v>
      </c>
      <c r="AF44" s="350">
        <v>2.1078031931662577E-2</v>
      </c>
      <c r="AG44" s="350">
        <v>-3.2396020648620405E-3</v>
      </c>
      <c r="AI44" s="808"/>
      <c r="AJ44" s="809"/>
      <c r="AK44" s="809"/>
      <c r="AL44" s="809"/>
      <c r="AM44" s="809"/>
      <c r="AN44" s="809"/>
      <c r="AO44" s="809"/>
      <c r="AP44" s="809"/>
      <c r="AQ44" s="810"/>
    </row>
    <row r="45" spans="2:43">
      <c r="D45" s="244"/>
      <c r="E45" s="244"/>
      <c r="G45" s="243"/>
      <c r="H45" s="287"/>
      <c r="I45" s="287"/>
      <c r="J45" s="287"/>
      <c r="K45" s="287"/>
      <c r="L45" s="287"/>
      <c r="M45" s="287"/>
      <c r="N45" s="287"/>
      <c r="O45" s="287"/>
      <c r="Q45" s="287"/>
      <c r="R45" s="287"/>
      <c r="S45" s="287"/>
      <c r="T45" s="287"/>
      <c r="U45" s="287"/>
      <c r="V45" s="287"/>
      <c r="W45" s="287"/>
      <c r="X45" s="287"/>
      <c r="Z45" s="287"/>
      <c r="AA45" s="287"/>
      <c r="AB45" s="287"/>
      <c r="AC45" s="287"/>
      <c r="AD45" s="287"/>
      <c r="AE45" s="287"/>
      <c r="AF45" s="287"/>
      <c r="AG45" s="287"/>
    </row>
    <row r="46" spans="2:43">
      <c r="D46" s="800" t="s">
        <v>436</v>
      </c>
      <c r="E46" s="800"/>
    </row>
    <row r="47" spans="2:43"/>
    <row r="48" spans="2:43">
      <c r="B48" s="214">
        <v>28</v>
      </c>
      <c r="D48" s="560" t="s">
        <v>495</v>
      </c>
      <c r="E48" s="562"/>
      <c r="H48" s="564">
        <v>14800.269162497658</v>
      </c>
      <c r="I48" s="575">
        <v>14709.732656157648</v>
      </c>
      <c r="J48" s="564">
        <v>14215.026606355927</v>
      </c>
      <c r="K48" s="564">
        <v>13967.493608369672</v>
      </c>
      <c r="L48" s="564" t="s">
        <v>135</v>
      </c>
      <c r="M48" s="564" t="s">
        <v>135</v>
      </c>
      <c r="N48" s="564" t="s">
        <v>135</v>
      </c>
      <c r="O48" s="564" t="s">
        <v>135</v>
      </c>
      <c r="Q48" s="564"/>
      <c r="R48" s="575">
        <v>14709.732656157648</v>
      </c>
      <c r="S48" s="564">
        <v>14215.026606355927</v>
      </c>
      <c r="T48" s="564">
        <v>13967.493608369672</v>
      </c>
      <c r="U48" s="564" t="s">
        <v>135</v>
      </c>
      <c r="V48" s="564" t="s">
        <v>135</v>
      </c>
      <c r="W48" s="564" t="s">
        <v>135</v>
      </c>
      <c r="X48" s="564" t="s">
        <v>135</v>
      </c>
      <c r="Z48" s="564">
        <v>14800.269162497658</v>
      </c>
      <c r="AA48" s="701">
        <v>0</v>
      </c>
      <c r="AB48" s="669">
        <v>0</v>
      </c>
      <c r="AC48" s="669">
        <v>0</v>
      </c>
      <c r="AD48" s="669" t="s">
        <v>135</v>
      </c>
      <c r="AE48" s="669" t="s">
        <v>135</v>
      </c>
      <c r="AF48" s="669" t="s">
        <v>135</v>
      </c>
      <c r="AG48" s="669" t="s">
        <v>135</v>
      </c>
      <c r="AH48" s="446"/>
      <c r="AI48" s="783"/>
      <c r="AJ48" s="783"/>
      <c r="AK48" s="783"/>
      <c r="AL48" s="783"/>
      <c r="AM48" s="783"/>
      <c r="AN48" s="783"/>
      <c r="AO48" s="783"/>
      <c r="AP48" s="783"/>
      <c r="AQ48" s="783"/>
    </row>
    <row r="49" spans="1:43">
      <c r="B49" s="214">
        <v>29</v>
      </c>
      <c r="D49" s="569" t="s">
        <v>437</v>
      </c>
      <c r="E49" s="570"/>
      <c r="H49" s="571">
        <v>125.91460982717436</v>
      </c>
      <c r="I49" s="571">
        <v>131.25027193559805</v>
      </c>
      <c r="J49" s="571">
        <v>134.38640330118304</v>
      </c>
      <c r="K49" s="571">
        <v>129.79446543550341</v>
      </c>
      <c r="L49" s="571">
        <v>128.13155652896791</v>
      </c>
      <c r="M49" s="571">
        <v>130.85414311291788</v>
      </c>
      <c r="N49" s="571">
        <v>140.12557388185465</v>
      </c>
      <c r="O49" s="571">
        <v>144.54354984543204</v>
      </c>
      <c r="P49" s="572"/>
      <c r="Q49" s="571"/>
      <c r="R49" s="571">
        <v>131.25027193559805</v>
      </c>
      <c r="S49" s="571">
        <v>134.38640330118304</v>
      </c>
      <c r="T49" s="571">
        <v>129.79446543550341</v>
      </c>
      <c r="U49" s="571">
        <v>128.62713711184949</v>
      </c>
      <c r="V49" s="571">
        <v>130.42664485235326</v>
      </c>
      <c r="W49" s="571">
        <v>136.97880419984281</v>
      </c>
      <c r="X49" s="571">
        <v>141.66720952623052</v>
      </c>
      <c r="Z49" s="571">
        <v>125.91460982717436</v>
      </c>
      <c r="AA49" s="702">
        <v>0</v>
      </c>
      <c r="AB49" s="702">
        <v>0</v>
      </c>
      <c r="AC49" s="702">
        <v>0</v>
      </c>
      <c r="AD49" s="702">
        <v>-0.49558058288158691</v>
      </c>
      <c r="AE49" s="702">
        <v>0.4274982605646187</v>
      </c>
      <c r="AF49" s="702">
        <v>3.1467696820118363</v>
      </c>
      <c r="AG49" s="702">
        <v>2.8763403192015176</v>
      </c>
      <c r="AH49" s="578"/>
      <c r="AI49" s="783"/>
      <c r="AJ49" s="783"/>
      <c r="AK49" s="783"/>
      <c r="AL49" s="783"/>
      <c r="AM49" s="783"/>
      <c r="AN49" s="783"/>
      <c r="AO49" s="783"/>
      <c r="AP49" s="783"/>
      <c r="AQ49" s="783"/>
    </row>
    <row r="50" spans="1:43">
      <c r="B50" s="214">
        <v>30</v>
      </c>
      <c r="D50" s="561" t="s">
        <v>438</v>
      </c>
      <c r="E50" s="563"/>
      <c r="H50" s="445">
        <v>128.38255278613195</v>
      </c>
      <c r="I50" s="445">
        <v>131.25027193559805</v>
      </c>
      <c r="J50" s="445">
        <v>132.95361413584527</v>
      </c>
      <c r="K50" s="445">
        <v>125.89277861810083</v>
      </c>
      <c r="L50" s="445">
        <v>120.98306895931385</v>
      </c>
      <c r="M50" s="445">
        <v>119.8387602736511</v>
      </c>
      <c r="N50" s="445">
        <v>124.41077678744459</v>
      </c>
      <c r="O50" s="445">
        <v>124.23357770032028</v>
      </c>
      <c r="Q50" s="445"/>
      <c r="R50" s="445">
        <v>131.25027193559805</v>
      </c>
      <c r="S50" s="445">
        <v>132.84539669946918</v>
      </c>
      <c r="T50" s="445">
        <v>125.88286927370092</v>
      </c>
      <c r="U50" s="445">
        <v>121.41189347647112</v>
      </c>
      <c r="V50" s="445">
        <v>119.32198610905583</v>
      </c>
      <c r="W50" s="445">
        <v>121.51882459922678</v>
      </c>
      <c r="X50" s="445">
        <v>121.78108296056973</v>
      </c>
      <c r="Z50" s="445">
        <v>128.38255278613195</v>
      </c>
      <c r="AA50" s="703">
        <v>0</v>
      </c>
      <c r="AB50" s="703">
        <v>0.10821743637609416</v>
      </c>
      <c r="AC50" s="703">
        <v>9.9093443999151987E-3</v>
      </c>
      <c r="AD50" s="703">
        <v>-0.42882451715726688</v>
      </c>
      <c r="AE50" s="703">
        <v>0.51677416459527592</v>
      </c>
      <c r="AF50" s="703">
        <v>2.8919521882178145</v>
      </c>
      <c r="AG50" s="703">
        <v>2.4524947397505485</v>
      </c>
      <c r="AH50" s="446"/>
      <c r="AI50" s="783"/>
      <c r="AJ50" s="783"/>
      <c r="AK50" s="783"/>
      <c r="AL50" s="783"/>
      <c r="AM50" s="783"/>
      <c r="AN50" s="783"/>
      <c r="AO50" s="783"/>
      <c r="AP50" s="783"/>
      <c r="AQ50" s="783"/>
    </row>
    <row r="51" spans="1:43">
      <c r="B51" s="214">
        <v>31</v>
      </c>
      <c r="D51" s="561" t="s">
        <v>446</v>
      </c>
      <c r="E51" s="563"/>
      <c r="H51" s="573">
        <v>0</v>
      </c>
      <c r="I51" s="573">
        <v>2.2337296519125305E-2</v>
      </c>
      <c r="J51" s="573">
        <v>1.2977818446601175E-2</v>
      </c>
      <c r="K51" s="573">
        <v>-5.3107510943854686E-2</v>
      </c>
      <c r="L51" s="573">
        <v>-3.8999136508700905E-2</v>
      </c>
      <c r="M51" s="573">
        <v>-9.4584200541942831E-3</v>
      </c>
      <c r="N51" s="573">
        <v>3.8151400292804283E-2</v>
      </c>
      <c r="O51" s="573">
        <v>-1.4243065729511173E-3</v>
      </c>
      <c r="P51" s="574"/>
      <c r="Q51" s="573"/>
      <c r="R51" s="573">
        <v>2.2337296519125305E-2</v>
      </c>
      <c r="S51" s="573">
        <v>1.2153306353938964E-2</v>
      </c>
      <c r="T51" s="573">
        <v>-5.2410754145431948E-2</v>
      </c>
      <c r="U51" s="573">
        <v>-3.5516951774500538E-2</v>
      </c>
      <c r="V51" s="573">
        <v>-1.7213366067965197E-2</v>
      </c>
      <c r="W51" s="573">
        <v>1.8411011765787411E-2</v>
      </c>
      <c r="X51" s="573">
        <v>2.1581706555169333E-3</v>
      </c>
      <c r="Z51" s="573">
        <v>0</v>
      </c>
      <c r="AA51" s="704">
        <v>0</v>
      </c>
      <c r="AB51" s="704">
        <v>8.245120926622107E-4</v>
      </c>
      <c r="AC51" s="704">
        <v>-6.9675679842273741E-4</v>
      </c>
      <c r="AD51" s="704">
        <v>-3.4821847342003664E-3</v>
      </c>
      <c r="AE51" s="704">
        <v>7.7549460137709136E-3</v>
      </c>
      <c r="AF51" s="704">
        <v>1.9740388527016872E-2</v>
      </c>
      <c r="AG51" s="704">
        <v>-3.5824772284680506E-3</v>
      </c>
      <c r="AH51" s="446"/>
      <c r="AI51" s="783"/>
      <c r="AJ51" s="783"/>
      <c r="AK51" s="783"/>
      <c r="AL51" s="783"/>
      <c r="AM51" s="783"/>
      <c r="AN51" s="783"/>
      <c r="AO51" s="783"/>
      <c r="AP51" s="783"/>
      <c r="AQ51" s="783"/>
    </row>
    <row r="52" spans="1:43">
      <c r="B52" s="214"/>
      <c r="D52" s="244"/>
      <c r="E52" s="244"/>
      <c r="G52" s="244"/>
      <c r="Z52" s="568"/>
      <c r="AA52" s="568"/>
      <c r="AB52" s="568"/>
      <c r="AC52" s="568"/>
      <c r="AD52" s="568"/>
      <c r="AE52" s="568"/>
      <c r="AF52" s="568"/>
    </row>
    <row r="53" spans="1:43">
      <c r="B53" s="214"/>
      <c r="D53" s="800" t="s">
        <v>444</v>
      </c>
      <c r="E53" s="800"/>
      <c r="F53" s="565"/>
      <c r="G53" s="243"/>
    </row>
    <row r="54" spans="1:43">
      <c r="B54" s="214"/>
      <c r="D54" s="244"/>
      <c r="E54" s="244"/>
      <c r="G54" s="244"/>
    </row>
    <row r="55" spans="1:43">
      <c r="B55" s="214">
        <v>32</v>
      </c>
      <c r="D55" s="433" t="s">
        <v>226</v>
      </c>
      <c r="E55" s="288" t="s">
        <v>343</v>
      </c>
      <c r="F55" s="254"/>
      <c r="G55" s="243"/>
      <c r="H55" s="265">
        <v>8.8699999999999992</v>
      </c>
      <c r="I55" s="265">
        <v>8.8800000000000008</v>
      </c>
      <c r="J55" s="265">
        <v>8.77</v>
      </c>
      <c r="K55" s="265">
        <v>8.77</v>
      </c>
      <c r="L55" s="265">
        <v>8.77</v>
      </c>
      <c r="M55" s="265">
        <v>8.77</v>
      </c>
      <c r="N55" s="265">
        <v>8.77</v>
      </c>
      <c r="O55" s="265">
        <v>8.77</v>
      </c>
      <c r="Q55" s="265"/>
      <c r="R55" s="265">
        <v>8.8800000000000008</v>
      </c>
      <c r="S55" s="265">
        <v>8.77</v>
      </c>
      <c r="T55" s="265">
        <v>8.77</v>
      </c>
      <c r="U55" s="265">
        <v>8.77</v>
      </c>
      <c r="V55" s="265">
        <v>8.77</v>
      </c>
      <c r="W55" s="265">
        <v>8.77</v>
      </c>
      <c r="X55" s="265">
        <v>8.77</v>
      </c>
      <c r="Z55" s="265">
        <v>8.8699999999999992</v>
      </c>
      <c r="AA55" s="265">
        <v>0</v>
      </c>
      <c r="AB55" s="265">
        <v>0</v>
      </c>
      <c r="AC55" s="265">
        <v>0</v>
      </c>
      <c r="AD55" s="265">
        <v>0</v>
      </c>
      <c r="AE55" s="265">
        <v>0</v>
      </c>
      <c r="AF55" s="265">
        <v>0</v>
      </c>
      <c r="AG55" s="265">
        <v>0</v>
      </c>
      <c r="AI55" s="425"/>
      <c r="AJ55" s="426"/>
      <c r="AK55" s="426"/>
      <c r="AL55" s="426"/>
      <c r="AM55" s="426"/>
      <c r="AN55" s="426"/>
      <c r="AO55" s="426"/>
      <c r="AP55" s="426"/>
      <c r="AQ55" s="427"/>
    </row>
    <row r="56" spans="1:43">
      <c r="B56" s="214">
        <v>33</v>
      </c>
      <c r="D56" s="358" t="s">
        <v>344</v>
      </c>
      <c r="E56" s="428"/>
      <c r="F56" s="359"/>
      <c r="G56" s="243"/>
      <c r="H56" s="343">
        <v>10.315809999999999</v>
      </c>
      <c r="I56" s="343">
        <v>10.701127740203553</v>
      </c>
      <c r="J56" s="343">
        <v>10.757714378168743</v>
      </c>
      <c r="K56" s="343">
        <v>10.811068268260835</v>
      </c>
      <c r="L56" s="343">
        <v>11.048825372095591</v>
      </c>
      <c r="M56" s="343">
        <v>11.391338958630557</v>
      </c>
      <c r="N56" s="343">
        <v>11.750166135827422</v>
      </c>
      <c r="O56" s="343">
        <v>12.137921618309727</v>
      </c>
      <c r="Q56" s="343"/>
      <c r="R56" s="343">
        <v>10.701127740203553</v>
      </c>
      <c r="S56" s="343">
        <v>10.757714378168743</v>
      </c>
      <c r="T56" s="343">
        <v>10.811068268260835</v>
      </c>
      <c r="U56" s="343">
        <v>11.052384266608762</v>
      </c>
      <c r="V56" s="343">
        <v>11.403297467073589</v>
      </c>
      <c r="W56" s="343">
        <v>11.759650512919642</v>
      </c>
      <c r="X56" s="343">
        <v>12.135959329333073</v>
      </c>
      <c r="Z56" s="343">
        <v>10.315809999999999</v>
      </c>
      <c r="AA56" s="343">
        <v>0</v>
      </c>
      <c r="AB56" s="343">
        <v>0</v>
      </c>
      <c r="AC56" s="343">
        <v>0</v>
      </c>
      <c r="AD56" s="343">
        <v>-3.5588945131710403E-3</v>
      </c>
      <c r="AE56" s="343">
        <v>-1.195850844303159E-2</v>
      </c>
      <c r="AF56" s="343">
        <v>-9.4843770922192761E-3</v>
      </c>
      <c r="AG56" s="343">
        <v>1.9622889766548468E-3</v>
      </c>
      <c r="AI56" s="425"/>
      <c r="AJ56" s="426"/>
      <c r="AK56" s="426"/>
      <c r="AL56" s="426"/>
      <c r="AM56" s="426"/>
      <c r="AN56" s="426"/>
      <c r="AO56" s="426"/>
      <c r="AP56" s="426"/>
      <c r="AQ56" s="427"/>
    </row>
    <row r="57" spans="1:43">
      <c r="B57" s="214">
        <v>34</v>
      </c>
      <c r="D57" s="433" t="s">
        <v>345</v>
      </c>
      <c r="E57" s="289"/>
      <c r="F57" s="254"/>
      <c r="G57" s="243"/>
      <c r="H57" s="265">
        <v>0</v>
      </c>
      <c r="I57" s="265">
        <v>0</v>
      </c>
      <c r="J57" s="265">
        <v>-4.2089592021456763</v>
      </c>
      <c r="K57" s="265">
        <v>-2.1244526392328802</v>
      </c>
      <c r="L57" s="265">
        <v>-3.4168618965820721</v>
      </c>
      <c r="M57" s="265">
        <v>-3.8442321060021327</v>
      </c>
      <c r="N57" s="265">
        <v>-2.6673714545473226</v>
      </c>
      <c r="O57" s="265">
        <v>-3.0673074062128829</v>
      </c>
      <c r="Q57" s="265"/>
      <c r="R57" s="265">
        <v>0</v>
      </c>
      <c r="S57" s="265">
        <v>-4.2089592021456763</v>
      </c>
      <c r="T57" s="265">
        <v>-2.1244526392328802</v>
      </c>
      <c r="U57" s="265">
        <v>-3.4249110648528069</v>
      </c>
      <c r="V57" s="265">
        <v>-5.4542937245916807</v>
      </c>
      <c r="W57" s="265">
        <v>-4.2839776943137355</v>
      </c>
      <c r="X57" s="265">
        <v>-3.0773614113399343</v>
      </c>
      <c r="Z57" s="265">
        <v>0</v>
      </c>
      <c r="AA57" s="265">
        <v>0</v>
      </c>
      <c r="AB57" s="265">
        <v>0</v>
      </c>
      <c r="AC57" s="265">
        <v>0</v>
      </c>
      <c r="AD57" s="265">
        <v>8.0491682707348744E-3</v>
      </c>
      <c r="AE57" s="265">
        <v>1.610061618589548</v>
      </c>
      <c r="AF57" s="265">
        <v>1.6166062397664129</v>
      </c>
      <c r="AG57" s="265">
        <v>1.0054005127051457E-2</v>
      </c>
      <c r="AI57" s="436" t="s">
        <v>500</v>
      </c>
      <c r="AJ57" s="426"/>
      <c r="AK57" s="426"/>
      <c r="AL57" s="426"/>
      <c r="AM57" s="426"/>
      <c r="AN57" s="426"/>
      <c r="AO57" s="426"/>
      <c r="AP57" s="426"/>
      <c r="AQ57" s="427"/>
    </row>
    <row r="58" spans="1:43">
      <c r="B58" s="214">
        <v>35</v>
      </c>
      <c r="D58" s="433" t="s">
        <v>346</v>
      </c>
      <c r="E58" s="289"/>
      <c r="F58" s="254"/>
      <c r="G58" s="243"/>
      <c r="H58" s="265">
        <v>0.54524476049999981</v>
      </c>
      <c r="I58" s="265">
        <v>0</v>
      </c>
      <c r="J58" s="265">
        <v>-1.2253123207802016E-2</v>
      </c>
      <c r="K58" s="265">
        <v>7.78112457077762E-2</v>
      </c>
      <c r="L58" s="265">
        <v>-1.4737070787696347E-2</v>
      </c>
      <c r="M58" s="265">
        <v>-0.24793575922267758</v>
      </c>
      <c r="N58" s="265">
        <v>1.3551863249878764E-6</v>
      </c>
      <c r="O58" s="265">
        <v>-4.2354014839828381E-4</v>
      </c>
      <c r="Q58" s="265"/>
      <c r="R58" s="265">
        <v>0</v>
      </c>
      <c r="S58" s="265">
        <v>-1.2253123207802016E-2</v>
      </c>
      <c r="T58" s="265">
        <v>7.78112457077762E-2</v>
      </c>
      <c r="U58" s="265">
        <v>-1.6522457337959064E-2</v>
      </c>
      <c r="V58" s="265">
        <v>2.0808249507692244E-3</v>
      </c>
      <c r="W58" s="265">
        <v>-5.9939199785794537E-4</v>
      </c>
      <c r="X58" s="265">
        <v>-1.0186919474703014E-3</v>
      </c>
      <c r="Z58" s="265">
        <v>0.54524476049999981</v>
      </c>
      <c r="AA58" s="265">
        <v>0</v>
      </c>
      <c r="AB58" s="265">
        <v>0</v>
      </c>
      <c r="AC58" s="265">
        <v>0</v>
      </c>
      <c r="AD58" s="265">
        <v>1.7853865502627173E-3</v>
      </c>
      <c r="AE58" s="265">
        <v>-0.2500165841734468</v>
      </c>
      <c r="AF58" s="265">
        <v>6.0074718418293323E-4</v>
      </c>
      <c r="AG58" s="265">
        <v>5.9515179907201757E-4</v>
      </c>
      <c r="AI58" s="425"/>
      <c r="AJ58" s="426"/>
      <c r="AK58" s="426"/>
      <c r="AL58" s="426"/>
      <c r="AM58" s="426"/>
      <c r="AN58" s="426"/>
      <c r="AO58" s="426"/>
      <c r="AP58" s="426"/>
      <c r="AQ58" s="427"/>
    </row>
    <row r="59" spans="1:43" ht="16.5" thickBot="1">
      <c r="B59" s="214">
        <v>36</v>
      </c>
      <c r="D59" s="360" t="s">
        <v>347</v>
      </c>
      <c r="E59" s="429"/>
      <c r="F59" s="361"/>
      <c r="G59" s="243"/>
      <c r="H59" s="344">
        <v>10.861054760499998</v>
      </c>
      <c r="I59" s="344">
        <v>10.701127740203553</v>
      </c>
      <c r="J59" s="344">
        <v>6.5365020528152646</v>
      </c>
      <c r="K59" s="344">
        <v>8.7644268747357312</v>
      </c>
      <c r="L59" s="344">
        <v>7.6172264047258231</v>
      </c>
      <c r="M59" s="344">
        <v>7.2991710934057465</v>
      </c>
      <c r="N59" s="344">
        <v>9.0827960364664246</v>
      </c>
      <c r="O59" s="344">
        <v>9.0701906719484455</v>
      </c>
      <c r="Q59" s="344"/>
      <c r="R59" s="344">
        <v>10.701127740203553</v>
      </c>
      <c r="S59" s="344">
        <v>6.5365020528152646</v>
      </c>
      <c r="T59" s="344">
        <v>8.7644268747357312</v>
      </c>
      <c r="U59" s="344">
        <v>7.6109507444179956</v>
      </c>
      <c r="V59" s="344">
        <v>5.9510845674326776</v>
      </c>
      <c r="W59" s="344">
        <v>7.4750734266080485</v>
      </c>
      <c r="X59" s="344">
        <v>9.057579226045668</v>
      </c>
      <c r="Z59" s="344">
        <v>10.861054760499998</v>
      </c>
      <c r="AA59" s="344">
        <v>0</v>
      </c>
      <c r="AB59" s="344">
        <v>0</v>
      </c>
      <c r="AC59" s="344">
        <v>0</v>
      </c>
      <c r="AD59" s="344">
        <v>6.2756603078275575E-3</v>
      </c>
      <c r="AE59" s="344">
        <v>1.348086525973069</v>
      </c>
      <c r="AF59" s="344">
        <v>1.6077226098583761</v>
      </c>
      <c r="AG59" s="344">
        <v>1.2611445902777518E-2</v>
      </c>
      <c r="AI59" s="425"/>
      <c r="AJ59" s="426"/>
      <c r="AK59" s="426"/>
      <c r="AL59" s="426"/>
      <c r="AM59" s="426"/>
      <c r="AN59" s="426"/>
      <c r="AO59" s="426"/>
      <c r="AP59" s="426"/>
      <c r="AQ59" s="427"/>
    </row>
    <row r="60" spans="1:43" ht="16.5" thickBot="1">
      <c r="B60" s="214">
        <v>37</v>
      </c>
      <c r="D60" s="362" t="s">
        <v>90</v>
      </c>
      <c r="E60" s="430"/>
      <c r="F60" s="363"/>
      <c r="G60" s="243"/>
      <c r="H60" s="345">
        <v>10.87283208</v>
      </c>
      <c r="I60" s="346">
        <v>10.626338000000001</v>
      </c>
      <c r="J60" s="346">
        <v>6.5506565999999991</v>
      </c>
      <c r="K60" s="346">
        <v>9.0015781362400009</v>
      </c>
      <c r="L60" s="346">
        <v>7.6172251191827041</v>
      </c>
      <c r="M60" s="346">
        <v>7.29956897905247</v>
      </c>
      <c r="N60" s="346">
        <v>9.0827946812800988</v>
      </c>
      <c r="O60" s="347">
        <v>9.0698152255125528</v>
      </c>
      <c r="Q60" s="345"/>
      <c r="R60" s="346">
        <v>10.626338000000001</v>
      </c>
      <c r="S60" s="346">
        <v>6.5523700299999996</v>
      </c>
      <c r="T60" s="346">
        <v>8.762433360551757</v>
      </c>
      <c r="U60" s="346">
        <v>7.6115224200352705</v>
      </c>
      <c r="V60" s="346">
        <v>5.9520486895457632</v>
      </c>
      <c r="W60" s="346">
        <v>7.4750734266080494</v>
      </c>
      <c r="X60" s="347">
        <v>9.0573484706837242</v>
      </c>
      <c r="Z60" s="345">
        <v>10.87283208</v>
      </c>
      <c r="AA60" s="346">
        <v>0</v>
      </c>
      <c r="AB60" s="346">
        <v>-1.7134300000005709E-3</v>
      </c>
      <c r="AC60" s="346">
        <v>0.23914477568824388</v>
      </c>
      <c r="AD60" s="346">
        <v>5.7026991474335986E-3</v>
      </c>
      <c r="AE60" s="346">
        <v>1.3475202895067069</v>
      </c>
      <c r="AF60" s="346">
        <v>1.6077212546720494</v>
      </c>
      <c r="AG60" s="347">
        <v>1.2466754828828641E-2</v>
      </c>
      <c r="AI60" s="425"/>
      <c r="AJ60" s="426"/>
      <c r="AK60" s="426"/>
      <c r="AL60" s="426"/>
      <c r="AM60" s="426"/>
      <c r="AN60" s="426"/>
      <c r="AO60" s="426"/>
      <c r="AP60" s="426"/>
      <c r="AQ60" s="427"/>
    </row>
    <row r="61" spans="1:43">
      <c r="A61" s="290"/>
      <c r="B61" s="214">
        <v>38</v>
      </c>
      <c r="C61" s="290"/>
      <c r="D61" s="291" t="s">
        <v>348</v>
      </c>
      <c r="E61" s="292"/>
      <c r="F61" s="293"/>
      <c r="G61" s="243"/>
      <c r="H61" s="294">
        <v>1.1777319500001937E-2</v>
      </c>
      <c r="I61" s="294">
        <v>-7.4789740203552668E-2</v>
      </c>
      <c r="J61" s="294">
        <v>1.4154547184734412E-2</v>
      </c>
      <c r="K61" s="294">
        <v>0.23715126150426968</v>
      </c>
      <c r="L61" s="294">
        <v>-1.2855431190672562E-6</v>
      </c>
      <c r="M61" s="294">
        <v>3.978856467234948E-4</v>
      </c>
      <c r="N61" s="294">
        <v>-1.3551863258243202E-6</v>
      </c>
      <c r="O61" s="294">
        <v>-3.7544643589271232E-4</v>
      </c>
      <c r="Q61" s="294"/>
      <c r="R61" s="294">
        <v>-7.4789740203552668E-2</v>
      </c>
      <c r="S61" s="294">
        <v>1.5867977184734983E-2</v>
      </c>
      <c r="T61" s="294">
        <v>-1.9935141839741988E-3</v>
      </c>
      <c r="U61" s="294">
        <v>5.7167561727489158E-4</v>
      </c>
      <c r="V61" s="294">
        <v>9.6412211308560813E-4</v>
      </c>
      <c r="W61" s="294">
        <v>0</v>
      </c>
      <c r="X61" s="294">
        <v>-2.3075536194383517E-4</v>
      </c>
      <c r="Z61" s="294">
        <v>1.1777319500001937E-2</v>
      </c>
      <c r="AA61" s="294">
        <v>0</v>
      </c>
      <c r="AB61" s="294">
        <v>-1.7134300000005709E-3</v>
      </c>
      <c r="AC61" s="294">
        <v>0.23914477568824388</v>
      </c>
      <c r="AD61" s="294">
        <v>-5.7296116039395883E-4</v>
      </c>
      <c r="AE61" s="294">
        <v>-5.6623646636211333E-4</v>
      </c>
      <c r="AF61" s="294">
        <v>-1.3551863258243202E-6</v>
      </c>
      <c r="AG61" s="294">
        <v>-1.4469107394887715E-4</v>
      </c>
    </row>
    <row r="62" spans="1:43" ht="15" customHeight="1">
      <c r="B62" s="214">
        <v>39</v>
      </c>
      <c r="D62" s="364" t="s">
        <v>349</v>
      </c>
      <c r="E62" s="365"/>
      <c r="F62" s="359"/>
      <c r="G62" s="243"/>
      <c r="H62" s="349"/>
      <c r="I62" s="350">
        <v>-1.6220809548505163E-3</v>
      </c>
      <c r="J62" s="350">
        <v>-0.36552970917716293</v>
      </c>
      <c r="K62" s="350">
        <v>0.38917876005399071</v>
      </c>
      <c r="L62" s="350">
        <v>-0.1276318811278577</v>
      </c>
      <c r="M62" s="350">
        <v>-1.2064271878651542E-2</v>
      </c>
      <c r="N62" s="350">
        <v>0.27932369575220251</v>
      </c>
      <c r="O62" s="350">
        <v>3.2231980173792946E-2</v>
      </c>
      <c r="Q62" s="349"/>
      <c r="R62" s="350">
        <v>-1.6220809548505163E-3</v>
      </c>
      <c r="S62" s="350">
        <v>-0.36552970917716293</v>
      </c>
      <c r="T62" s="350">
        <v>0.38917876005399071</v>
      </c>
      <c r="U62" s="350">
        <v>-0.10448045570766459</v>
      </c>
      <c r="V62" s="350">
        <v>-0.19383635348913897</v>
      </c>
      <c r="W62" s="350">
        <v>0.29124053695602437</v>
      </c>
      <c r="X62" s="350">
        <v>0.25251801638449006</v>
      </c>
      <c r="Z62" s="349">
        <v>0</v>
      </c>
      <c r="AA62" s="350">
        <v>0</v>
      </c>
      <c r="AB62" s="350">
        <v>0</v>
      </c>
      <c r="AC62" s="350">
        <v>0</v>
      </c>
      <c r="AD62" s="350">
        <v>-2.3151425420193106E-2</v>
      </c>
      <c r="AE62" s="350">
        <v>0.18177208161048741</v>
      </c>
      <c r="AF62" s="350">
        <v>-1.191684120382186E-2</v>
      </c>
      <c r="AG62" s="350">
        <v>-0.22028603621069712</v>
      </c>
    </row>
    <row r="63" spans="1:43">
      <c r="B63" s="214"/>
      <c r="D63" s="244"/>
      <c r="E63" s="244"/>
      <c r="F63" s="295"/>
      <c r="G63" s="243"/>
      <c r="H63" s="286"/>
      <c r="I63" s="286"/>
      <c r="J63" s="286"/>
      <c r="K63" s="286"/>
      <c r="L63" s="286"/>
      <c r="M63" s="286"/>
      <c r="N63" s="286"/>
      <c r="O63" s="286"/>
      <c r="Q63" s="286"/>
      <c r="R63" s="286"/>
      <c r="S63" s="286"/>
      <c r="T63" s="286"/>
      <c r="U63" s="286"/>
      <c r="V63" s="286"/>
      <c r="W63" s="286"/>
      <c r="X63" s="286"/>
      <c r="Z63" s="286"/>
      <c r="AA63" s="286"/>
      <c r="AB63" s="286"/>
      <c r="AC63" s="286"/>
      <c r="AD63" s="286"/>
      <c r="AE63" s="286"/>
      <c r="AF63" s="286"/>
      <c r="AG63" s="286"/>
    </row>
    <row r="64" spans="1:43" s="296" customFormat="1" ht="15.75" customHeight="1">
      <c r="B64" s="566"/>
      <c r="D64" s="800" t="s">
        <v>440</v>
      </c>
      <c r="E64" s="800"/>
      <c r="F64" s="565"/>
      <c r="G64" s="243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</row>
    <row r="65" spans="1:43" s="296" customFormat="1" ht="15.75" customHeight="1">
      <c r="B65" s="566"/>
      <c r="H65" s="244"/>
      <c r="I65" s="244"/>
      <c r="J65" s="632"/>
      <c r="K65" s="244"/>
      <c r="L65" s="244"/>
      <c r="M65" s="244"/>
      <c r="N65" s="244"/>
      <c r="O65" s="244"/>
      <c r="P65" s="244"/>
      <c r="Q65" s="244"/>
      <c r="R65" s="244"/>
      <c r="S65" s="632"/>
      <c r="T65" s="244"/>
      <c r="U65" s="244"/>
      <c r="V65" s="244"/>
    </row>
    <row r="66" spans="1:43" s="296" customFormat="1" ht="15.75" customHeight="1">
      <c r="A66" s="297"/>
      <c r="B66" s="214">
        <v>40</v>
      </c>
      <c r="C66" s="297"/>
      <c r="D66" s="358" t="s">
        <v>350</v>
      </c>
      <c r="E66" s="366"/>
      <c r="F66" s="367"/>
      <c r="G66" s="243"/>
      <c r="H66" s="343">
        <v>384.44668689922634</v>
      </c>
      <c r="I66" s="343">
        <v>401.47893814541436</v>
      </c>
      <c r="J66" s="343">
        <v>414.71705168658207</v>
      </c>
      <c r="K66" s="343">
        <v>402.84852207890026</v>
      </c>
      <c r="L66" s="343">
        <v>398.72219384671388</v>
      </c>
      <c r="M66" s="343">
        <v>407.67429906795189</v>
      </c>
      <c r="N66" s="343">
        <v>435.29285970358114</v>
      </c>
      <c r="O66" s="343">
        <v>449.31604794366865</v>
      </c>
      <c r="P66" s="244"/>
      <c r="Q66" s="343"/>
      <c r="R66" s="343">
        <v>401.47893814541436</v>
      </c>
      <c r="S66" s="343">
        <v>414.70721868658211</v>
      </c>
      <c r="T66" s="343">
        <v>402.84852207890026</v>
      </c>
      <c r="U66" s="343">
        <v>400.30008802310869</v>
      </c>
      <c r="V66" s="343">
        <v>407.66667432293082</v>
      </c>
      <c r="W66" s="343">
        <v>426.92133439909446</v>
      </c>
      <c r="X66" s="343">
        <v>440.20701528087818</v>
      </c>
      <c r="Y66" s="244"/>
      <c r="Z66" s="343">
        <v>384.44668689922634</v>
      </c>
      <c r="AA66" s="343">
        <v>0</v>
      </c>
      <c r="AB66" s="343">
        <v>9.8329999999577922E-3</v>
      </c>
      <c r="AC66" s="343">
        <v>0</v>
      </c>
      <c r="AD66" s="343">
        <v>-1.5778941763948069</v>
      </c>
      <c r="AE66" s="343">
        <v>7.6247450210757961E-3</v>
      </c>
      <c r="AF66" s="343">
        <v>8.3715253044866813</v>
      </c>
      <c r="AG66" s="343">
        <v>9.1090326627904687</v>
      </c>
      <c r="AH66" s="244"/>
    </row>
    <row r="67" spans="1:43" s="296" customFormat="1" ht="15.75" customHeight="1">
      <c r="A67" s="297"/>
      <c r="B67" s="214">
        <v>41</v>
      </c>
      <c r="C67" s="297"/>
      <c r="D67" s="358" t="s">
        <v>351</v>
      </c>
      <c r="E67" s="366"/>
      <c r="F67" s="367"/>
      <c r="G67" s="243"/>
      <c r="H67" s="343">
        <v>387.48789619999997</v>
      </c>
      <c r="I67" s="343">
        <v>398.88317518000002</v>
      </c>
      <c r="J67" s="343">
        <v>408.40959413999997</v>
      </c>
      <c r="K67" s="343">
        <v>402.37028881006074</v>
      </c>
      <c r="L67" s="343">
        <v>398.72303575568725</v>
      </c>
      <c r="M67" s="343">
        <v>407.67390118230509</v>
      </c>
      <c r="N67" s="343">
        <v>435.29286105876747</v>
      </c>
      <c r="O67" s="343">
        <v>449.31642339010466</v>
      </c>
      <c r="P67" s="244"/>
      <c r="Q67" s="343"/>
      <c r="R67" s="343">
        <v>398.88317518000002</v>
      </c>
      <c r="S67" s="343">
        <v>407.58400287820859</v>
      </c>
      <c r="T67" s="343">
        <v>402.30472584873058</v>
      </c>
      <c r="U67" s="343">
        <v>400.29951634749114</v>
      </c>
      <c r="V67" s="343">
        <v>407.66571020081761</v>
      </c>
      <c r="W67" s="343">
        <v>426.92133439909406</v>
      </c>
      <c r="X67" s="343">
        <v>440.20724603623972</v>
      </c>
      <c r="Y67" s="244"/>
      <c r="Z67" s="343">
        <v>387.48789619999997</v>
      </c>
      <c r="AA67" s="343">
        <v>0</v>
      </c>
      <c r="AB67" s="343">
        <v>0.82559126179137365</v>
      </c>
      <c r="AC67" s="343">
        <v>6.5562961330158487E-2</v>
      </c>
      <c r="AD67" s="343">
        <v>-1.576480591803886</v>
      </c>
      <c r="AE67" s="343">
        <v>8.1909814874734366E-3</v>
      </c>
      <c r="AF67" s="343">
        <v>8.3715266596734068</v>
      </c>
      <c r="AG67" s="343">
        <v>9.1091773538649363</v>
      </c>
      <c r="AH67" s="244"/>
    </row>
    <row r="68" spans="1:43" s="296" customFormat="1" ht="15.75" customHeight="1">
      <c r="B68" s="214">
        <v>42</v>
      </c>
      <c r="D68" s="358" t="s">
        <v>352</v>
      </c>
      <c r="E68" s="366"/>
      <c r="F68" s="367"/>
      <c r="G68" s="243"/>
      <c r="H68" s="343">
        <v>3.0412093007736303</v>
      </c>
      <c r="I68" s="343">
        <v>-2.5957629654143375</v>
      </c>
      <c r="J68" s="343">
        <v>-6.3074575465820999</v>
      </c>
      <c r="K68" s="343">
        <v>-0.47823326883951722</v>
      </c>
      <c r="L68" s="343">
        <v>8.4190897337066417E-4</v>
      </c>
      <c r="M68" s="343">
        <v>-3.9788564680520722E-4</v>
      </c>
      <c r="N68" s="343">
        <v>1.355186327600677E-6</v>
      </c>
      <c r="O68" s="343">
        <v>3.7544643600995187E-4</v>
      </c>
      <c r="P68" s="244"/>
      <c r="Q68" s="343"/>
      <c r="R68" s="343">
        <v>-2.5957629654143375</v>
      </c>
      <c r="S68" s="343">
        <v>-7.1232158083735158</v>
      </c>
      <c r="T68" s="343">
        <v>-0.54379623016967571</v>
      </c>
      <c r="U68" s="343">
        <v>-5.7167561755022689E-4</v>
      </c>
      <c r="V68" s="343">
        <v>-9.6412211320284769E-4</v>
      </c>
      <c r="W68" s="343">
        <v>0</v>
      </c>
      <c r="X68" s="343">
        <v>2.3075536154237852E-4</v>
      </c>
      <c r="Y68" s="244"/>
      <c r="Z68" s="343">
        <v>3.0412093007736303</v>
      </c>
      <c r="AA68" s="343">
        <v>0</v>
      </c>
      <c r="AB68" s="343">
        <v>0.81575826179141586</v>
      </c>
      <c r="AC68" s="343">
        <v>6.5562961330158487E-2</v>
      </c>
      <c r="AD68" s="343">
        <v>1.4135845909208911E-3</v>
      </c>
      <c r="AE68" s="343">
        <v>5.6623646639764047E-4</v>
      </c>
      <c r="AF68" s="343">
        <v>1.355186327600677E-6</v>
      </c>
      <c r="AG68" s="343">
        <v>1.4469107446757334E-4</v>
      </c>
      <c r="AH68" s="244"/>
    </row>
    <row r="69" spans="1:43" s="296" customFormat="1" ht="15.75" customHeight="1">
      <c r="B69" s="214">
        <v>43</v>
      </c>
      <c r="D69" s="358" t="s">
        <v>353</v>
      </c>
      <c r="E69" s="368"/>
      <c r="F69" s="367"/>
      <c r="G69" s="243"/>
      <c r="H69" s="351">
        <v>5.1999999999999998E-2</v>
      </c>
      <c r="I69" s="351">
        <v>5.070194586005243E-2</v>
      </c>
      <c r="J69" s="351">
        <v>6.8094260422890796E-2</v>
      </c>
      <c r="K69" s="351">
        <v>3.4662491904579415E-2</v>
      </c>
      <c r="L69" s="351">
        <v>2.0879098280363793E-2</v>
      </c>
      <c r="M69" s="351">
        <v>5.3112316997255687E-2</v>
      </c>
      <c r="N69" s="351">
        <v>9.6948724758762247E-2</v>
      </c>
      <c r="O69" s="351">
        <v>6.59575000850329E-2</v>
      </c>
      <c r="P69" s="244"/>
      <c r="Q69" s="351"/>
      <c r="R69" s="351">
        <v>5.070194586005243E-2</v>
      </c>
      <c r="S69" s="351">
        <v>6.8094260422890796E-2</v>
      </c>
      <c r="T69" s="351">
        <v>3.4662491904579415E-2</v>
      </c>
      <c r="U69" s="351">
        <v>2.4642026699912091E-2</v>
      </c>
      <c r="V69" s="351">
        <v>4.894559129850657E-2</v>
      </c>
      <c r="W69" s="351">
        <v>7.5880458776056509E-2</v>
      </c>
      <c r="X69" s="351">
        <v>6.4833608350238256E-2</v>
      </c>
      <c r="Y69" s="244"/>
      <c r="Z69" s="404">
        <v>5.1999999999999998E-2</v>
      </c>
      <c r="AA69" s="404">
        <v>0</v>
      </c>
      <c r="AB69" s="404">
        <v>0</v>
      </c>
      <c r="AC69" s="404">
        <v>0</v>
      </c>
      <c r="AD69" s="404">
        <v>-3.7629284195482976E-3</v>
      </c>
      <c r="AE69" s="404">
        <v>4.1667256987491172E-3</v>
      </c>
      <c r="AF69" s="404">
        <v>2.1068265982705739E-2</v>
      </c>
      <c r="AG69" s="351">
        <v>1.1238917347946437E-3</v>
      </c>
      <c r="AH69" s="244"/>
    </row>
    <row r="70" spans="1:43" s="296" customFormat="1">
      <c r="B70" s="214"/>
      <c r="D70" s="271"/>
      <c r="E70" s="271"/>
      <c r="F70" s="271"/>
      <c r="G70" s="243"/>
      <c r="H70" s="298"/>
      <c r="I70" s="298"/>
      <c r="J70" s="298"/>
      <c r="K70" s="298"/>
      <c r="L70" s="298"/>
      <c r="M70" s="298"/>
      <c r="N70" s="298"/>
      <c r="O70" s="298"/>
      <c r="P70" s="244"/>
      <c r="Q70" s="298"/>
      <c r="R70" s="298"/>
      <c r="S70" s="298"/>
      <c r="T70" s="298"/>
      <c r="U70" s="298"/>
      <c r="V70" s="298"/>
      <c r="W70" s="298"/>
      <c r="X70" s="298"/>
      <c r="Y70" s="244"/>
      <c r="Z70" s="298"/>
      <c r="AA70" s="298"/>
      <c r="AB70" s="298"/>
      <c r="AC70" s="298"/>
      <c r="AD70" s="298"/>
      <c r="AE70" s="298"/>
      <c r="AF70" s="589"/>
      <c r="AG70" s="298"/>
      <c r="AH70" s="244"/>
    </row>
    <row r="71" spans="1:43" s="296" customFormat="1">
      <c r="B71" s="214"/>
      <c r="D71" s="800" t="s">
        <v>441</v>
      </c>
      <c r="E71" s="800"/>
      <c r="F71" s="565"/>
      <c r="G71" s="243"/>
      <c r="J71" s="633"/>
      <c r="S71" s="633"/>
      <c r="AF71" s="588"/>
    </row>
    <row r="72" spans="1:43" s="296" customFormat="1">
      <c r="B72" s="214"/>
      <c r="AF72" s="588"/>
    </row>
    <row r="73" spans="1:43">
      <c r="B73" s="214">
        <v>44</v>
      </c>
      <c r="D73" s="369" t="s">
        <v>354</v>
      </c>
      <c r="E73" s="370"/>
      <c r="F73" s="370"/>
      <c r="G73" s="243"/>
      <c r="H73" s="299">
        <v>-1.43E-2</v>
      </c>
      <c r="I73" s="299">
        <v>-3.5000000000000003E-2</v>
      </c>
      <c r="J73" s="299">
        <v>-6.6000000000000003E-2</v>
      </c>
      <c r="K73" s="299">
        <v>-0.03</v>
      </c>
      <c r="L73" s="299">
        <v>-0.03</v>
      </c>
      <c r="M73" s="300">
        <v>-0.03</v>
      </c>
      <c r="N73" s="587">
        <v>-0.03</v>
      </c>
      <c r="O73" s="300">
        <v>-0.03</v>
      </c>
      <c r="Q73" s="299"/>
      <c r="R73" s="299">
        <v>-3.5000000000000003E-2</v>
      </c>
      <c r="S73" s="299">
        <v>-6.6000000000000003E-2</v>
      </c>
      <c r="T73" s="299">
        <v>-0.03</v>
      </c>
      <c r="U73" s="299">
        <v>-0.03</v>
      </c>
      <c r="V73" s="300">
        <v>-0.03</v>
      </c>
      <c r="W73" s="587">
        <v>-0.03</v>
      </c>
      <c r="X73" s="300">
        <v>-0.03</v>
      </c>
      <c r="Z73" s="299">
        <v>-1.43E-2</v>
      </c>
      <c r="AA73" s="299">
        <v>0</v>
      </c>
      <c r="AB73" s="299">
        <v>0</v>
      </c>
      <c r="AC73" s="299">
        <v>0</v>
      </c>
      <c r="AD73" s="299">
        <v>0</v>
      </c>
      <c r="AE73" s="300">
        <v>0</v>
      </c>
      <c r="AF73" s="590">
        <v>0</v>
      </c>
      <c r="AG73" s="300"/>
      <c r="AI73" s="425"/>
      <c r="AJ73" s="426"/>
      <c r="AK73" s="426"/>
      <c r="AL73" s="426"/>
      <c r="AM73" s="426"/>
      <c r="AN73" s="426"/>
      <c r="AO73" s="426"/>
      <c r="AP73" s="426"/>
      <c r="AQ73" s="427"/>
    </row>
    <row r="74" spans="1:43">
      <c r="B74" s="214"/>
      <c r="D74" s="301" t="s">
        <v>410</v>
      </c>
      <c r="E74" s="302"/>
      <c r="F74" s="302"/>
      <c r="G74" s="243"/>
      <c r="H74" s="303"/>
      <c r="I74" s="303"/>
      <c r="J74" s="303"/>
      <c r="K74" s="303"/>
      <c r="L74" s="303"/>
      <c r="M74" s="303"/>
      <c r="N74" s="303"/>
      <c r="O74" s="303"/>
      <c r="Q74" s="303"/>
      <c r="R74" s="303"/>
      <c r="S74" s="303"/>
      <c r="T74" s="303"/>
      <c r="U74" s="303"/>
      <c r="V74" s="303"/>
      <c r="W74" s="303"/>
      <c r="X74" s="303"/>
      <c r="Z74" s="303"/>
      <c r="AA74" s="303"/>
      <c r="AB74" s="303"/>
      <c r="AC74" s="303"/>
      <c r="AD74" s="303"/>
      <c r="AE74" s="303"/>
      <c r="AF74" s="303"/>
      <c r="AG74" s="303"/>
      <c r="AI74" s="744"/>
      <c r="AJ74" s="744"/>
      <c r="AK74" s="744"/>
      <c r="AL74" s="744"/>
      <c r="AM74" s="744"/>
      <c r="AN74" s="744"/>
      <c r="AO74" s="744"/>
      <c r="AP74" s="744"/>
      <c r="AQ74" s="744"/>
    </row>
    <row r="75" spans="1:43">
      <c r="B75" s="214"/>
      <c r="D75" s="244"/>
      <c r="E75" s="244"/>
      <c r="G75" s="304"/>
      <c r="AI75" s="801"/>
      <c r="AJ75" s="801"/>
      <c r="AK75" s="801"/>
      <c r="AL75" s="801"/>
      <c r="AM75" s="801"/>
      <c r="AN75" s="801"/>
      <c r="AO75" s="801"/>
      <c r="AP75" s="801"/>
      <c r="AQ75" s="801"/>
    </row>
    <row r="76" spans="1:43" s="296" customFormat="1">
      <c r="B76" s="566"/>
      <c r="D76" s="800" t="s">
        <v>445</v>
      </c>
      <c r="E76" s="800"/>
      <c r="F76" s="565"/>
      <c r="G76" s="304"/>
      <c r="AI76" s="801"/>
      <c r="AJ76" s="801"/>
      <c r="AK76" s="801"/>
      <c r="AL76" s="801"/>
      <c r="AM76" s="801"/>
      <c r="AN76" s="801"/>
      <c r="AO76" s="801"/>
      <c r="AP76" s="801"/>
      <c r="AQ76" s="801"/>
    </row>
    <row r="77" spans="1:43" s="296" customFormat="1">
      <c r="B77" s="566"/>
      <c r="AD77" s="681"/>
      <c r="AE77" s="681"/>
      <c r="AF77" s="682"/>
      <c r="AG77" s="682"/>
    </row>
    <row r="78" spans="1:43" ht="48" customHeight="1">
      <c r="B78" s="214"/>
      <c r="D78" s="373" t="s">
        <v>355</v>
      </c>
      <c r="E78" s="547" t="s">
        <v>356</v>
      </c>
      <c r="F78" s="372"/>
      <c r="G78" s="304"/>
      <c r="H78" s="372" t="s">
        <v>299</v>
      </c>
      <c r="I78" s="372" t="s">
        <v>300</v>
      </c>
      <c r="J78" s="372" t="s">
        <v>301</v>
      </c>
      <c r="K78" s="372" t="s">
        <v>302</v>
      </c>
      <c r="L78" s="372" t="s">
        <v>303</v>
      </c>
      <c r="M78" s="372" t="s">
        <v>407</v>
      </c>
      <c r="N78" s="372" t="s">
        <v>408</v>
      </c>
      <c r="O78" s="372" t="s">
        <v>409</v>
      </c>
      <c r="Q78" s="372" t="s">
        <v>299</v>
      </c>
      <c r="R78" s="372" t="s">
        <v>300</v>
      </c>
      <c r="S78" s="372" t="s">
        <v>301</v>
      </c>
      <c r="T78" s="372" t="s">
        <v>302</v>
      </c>
      <c r="U78" s="372" t="s">
        <v>303</v>
      </c>
      <c r="V78" s="372" t="s">
        <v>407</v>
      </c>
      <c r="W78" s="372" t="s">
        <v>408</v>
      </c>
      <c r="X78" s="372" t="s">
        <v>409</v>
      </c>
      <c r="Z78" s="372" t="s">
        <v>299</v>
      </c>
      <c r="AA78" s="372" t="s">
        <v>300</v>
      </c>
      <c r="AB78" s="372" t="s">
        <v>301</v>
      </c>
      <c r="AC78" s="372" t="s">
        <v>302</v>
      </c>
      <c r="AD78" s="372" t="s">
        <v>303</v>
      </c>
      <c r="AE78" s="372" t="s">
        <v>407</v>
      </c>
      <c r="AF78" s="372" t="s">
        <v>408</v>
      </c>
      <c r="AG78" s="372" t="s">
        <v>409</v>
      </c>
    </row>
    <row r="79" spans="1:43" ht="15.75" customHeight="1">
      <c r="B79" s="214">
        <v>45</v>
      </c>
      <c r="D79" s="538" t="s">
        <v>358</v>
      </c>
      <c r="E79" s="543" t="s">
        <v>359</v>
      </c>
      <c r="F79" s="381"/>
      <c r="G79" s="304"/>
      <c r="H79" s="440">
        <v>2.92E-2</v>
      </c>
      <c r="I79" s="440">
        <v>2.7199999999999998E-2</v>
      </c>
      <c r="J79" s="440">
        <v>2.5499999999999998E-2</v>
      </c>
      <c r="K79" s="440">
        <v>2.3806000000000001E-2</v>
      </c>
      <c r="L79" s="440">
        <v>2.3E-2</v>
      </c>
      <c r="M79" s="440">
        <v>2.1700000000000001E-2</v>
      </c>
      <c r="N79" s="440">
        <v>0.02</v>
      </c>
      <c r="O79" s="440">
        <v>1.7100000000000001E-2</v>
      </c>
      <c r="P79" s="290"/>
      <c r="Q79" s="440"/>
      <c r="R79" s="440">
        <v>2.7199999999999998E-2</v>
      </c>
      <c r="S79" s="440">
        <v>2.5499999999999998E-2</v>
      </c>
      <c r="T79" s="440">
        <v>2.3806000000000001E-2</v>
      </c>
      <c r="U79" s="440">
        <v>2.3E-2</v>
      </c>
      <c r="V79" s="440">
        <v>2.1700000000000001E-2</v>
      </c>
      <c r="W79" s="440">
        <v>0.02</v>
      </c>
      <c r="X79" s="440">
        <v>1.7100000000000001E-2</v>
      </c>
      <c r="Y79" s="290"/>
      <c r="Z79" s="579">
        <v>2.92E-2</v>
      </c>
      <c r="AA79" s="579">
        <v>0</v>
      </c>
      <c r="AB79" s="579">
        <v>0</v>
      </c>
      <c r="AC79" s="579">
        <v>0</v>
      </c>
      <c r="AD79" s="680">
        <v>0</v>
      </c>
      <c r="AE79" s="680">
        <v>0</v>
      </c>
      <c r="AF79" s="680">
        <v>0</v>
      </c>
      <c r="AG79" s="680">
        <v>0</v>
      </c>
      <c r="AI79" s="583"/>
      <c r="AJ79" s="426"/>
      <c r="AK79" s="426"/>
      <c r="AL79" s="426"/>
      <c r="AM79" s="426"/>
      <c r="AN79" s="426"/>
      <c r="AO79" s="426"/>
      <c r="AP79" s="426"/>
      <c r="AQ79" s="427"/>
    </row>
    <row r="80" spans="1:43" ht="15.75" customHeight="1">
      <c r="B80" s="214">
        <v>46</v>
      </c>
      <c r="D80" s="539" t="s">
        <v>432</v>
      </c>
      <c r="E80" s="544" t="s">
        <v>423</v>
      </c>
      <c r="F80" s="381"/>
      <c r="G80" s="304"/>
      <c r="H80" s="306">
        <v>0</v>
      </c>
      <c r="I80" s="306">
        <v>-2.007388401208118</v>
      </c>
      <c r="J80" s="306">
        <v>-3.4568653710979698</v>
      </c>
      <c r="K80" s="306">
        <v>-5.3774156192643741</v>
      </c>
      <c r="L80" s="306">
        <v>-7.5416351356620952</v>
      </c>
      <c r="M80" s="306">
        <v>-8.9579514395516853</v>
      </c>
      <c r="N80" s="306">
        <v>-11.013047906687156</v>
      </c>
      <c r="O80" s="306">
        <v>-14.426354679227609</v>
      </c>
      <c r="Q80" s="306"/>
      <c r="R80" s="306">
        <v>-2.007388401208118</v>
      </c>
      <c r="S80" s="306">
        <v>-3.4568653710979698</v>
      </c>
      <c r="T80" s="306">
        <v>-5.3774156192643741</v>
      </c>
      <c r="U80" s="306">
        <v>-7.5416351356620952</v>
      </c>
      <c r="V80" s="306">
        <v>-8.9579514395516853</v>
      </c>
      <c r="W80" s="306">
        <v>-11.013047906687156</v>
      </c>
      <c r="X80" s="306">
        <v>-14.426354679227609</v>
      </c>
      <c r="Z80" s="306">
        <v>0</v>
      </c>
      <c r="AA80" s="306">
        <v>0</v>
      </c>
      <c r="AB80" s="306">
        <v>0</v>
      </c>
      <c r="AC80" s="306">
        <v>0</v>
      </c>
      <c r="AD80" s="306">
        <v>0</v>
      </c>
      <c r="AE80" s="306">
        <v>0</v>
      </c>
      <c r="AF80" s="306">
        <v>0</v>
      </c>
      <c r="AG80" s="306">
        <v>0</v>
      </c>
      <c r="AI80" s="583"/>
      <c r="AJ80" s="597"/>
      <c r="AK80" s="597"/>
      <c r="AL80" s="597"/>
      <c r="AM80" s="597"/>
      <c r="AN80" s="597"/>
      <c r="AO80" s="597"/>
      <c r="AP80" s="597"/>
      <c r="AQ80" s="598"/>
    </row>
    <row r="81" spans="2:43" ht="15.75" customHeight="1">
      <c r="B81" s="214">
        <v>47</v>
      </c>
      <c r="D81" s="540" t="s">
        <v>361</v>
      </c>
      <c r="E81" s="545" t="s">
        <v>362</v>
      </c>
      <c r="F81" s="381"/>
      <c r="G81" s="304"/>
      <c r="H81" s="306">
        <v>0</v>
      </c>
      <c r="I81" s="306">
        <v>0</v>
      </c>
      <c r="J81" s="306">
        <v>-0.29300000000000637</v>
      </c>
      <c r="K81" s="306">
        <v>-0.19024658101699288</v>
      </c>
      <c r="L81" s="306">
        <v>-1.5666556767036468</v>
      </c>
      <c r="M81" s="306">
        <v>-1.3625327939312797</v>
      </c>
      <c r="N81" s="306">
        <v>-1.1602247827676706</v>
      </c>
      <c r="O81" s="306">
        <v>-2.4865654813186779</v>
      </c>
      <c r="Q81" s="306"/>
      <c r="R81" s="306">
        <v>0</v>
      </c>
      <c r="S81" s="306">
        <v>-0.29300000000000637</v>
      </c>
      <c r="T81" s="306">
        <v>-0.19024658101699288</v>
      </c>
      <c r="U81" s="306">
        <v>-1.5666556767036468</v>
      </c>
      <c r="V81" s="306">
        <v>-1.3625327939312797</v>
      </c>
      <c r="W81" s="306">
        <v>-1.1602247827676706</v>
      </c>
      <c r="X81" s="306">
        <v>-2.4865654813186779</v>
      </c>
      <c r="Z81" s="306">
        <v>0</v>
      </c>
      <c r="AA81" s="306">
        <v>0</v>
      </c>
      <c r="AB81" s="306">
        <v>0</v>
      </c>
      <c r="AC81" s="306">
        <v>0</v>
      </c>
      <c r="AD81" s="306">
        <v>0</v>
      </c>
      <c r="AE81" s="306">
        <v>0</v>
      </c>
      <c r="AF81" s="306">
        <v>0</v>
      </c>
      <c r="AG81" s="306">
        <v>0</v>
      </c>
      <c r="AI81" s="583"/>
      <c r="AJ81" s="597"/>
      <c r="AK81" s="597"/>
      <c r="AL81" s="597"/>
      <c r="AM81" s="597"/>
      <c r="AN81" s="597"/>
      <c r="AO81" s="597"/>
      <c r="AP81" s="597"/>
      <c r="AQ81" s="598"/>
    </row>
    <row r="82" spans="2:43" ht="15.75" customHeight="1">
      <c r="B82" s="214">
        <v>48</v>
      </c>
      <c r="D82" s="540" t="s">
        <v>364</v>
      </c>
      <c r="E82" s="545" t="s">
        <v>365</v>
      </c>
      <c r="F82" s="381"/>
      <c r="G82" s="304"/>
      <c r="H82" s="306">
        <v>0</v>
      </c>
      <c r="I82" s="306">
        <v>0</v>
      </c>
      <c r="J82" s="306">
        <v>0</v>
      </c>
      <c r="K82" s="306">
        <v>0</v>
      </c>
      <c r="L82" s="306">
        <v>0</v>
      </c>
      <c r="M82" s="306">
        <v>0</v>
      </c>
      <c r="N82" s="306">
        <v>0</v>
      </c>
      <c r="O82" s="306">
        <v>0</v>
      </c>
      <c r="Q82" s="306"/>
      <c r="R82" s="306"/>
      <c r="S82" s="306"/>
      <c r="T82" s="306"/>
      <c r="U82" s="306"/>
      <c r="V82" s="306"/>
      <c r="W82" s="306"/>
      <c r="X82" s="306"/>
      <c r="Z82" s="306">
        <v>0</v>
      </c>
      <c r="AA82" s="306">
        <v>0</v>
      </c>
      <c r="AB82" s="306">
        <v>0</v>
      </c>
      <c r="AC82" s="306">
        <v>0</v>
      </c>
      <c r="AD82" s="306">
        <v>0</v>
      </c>
      <c r="AE82" s="306">
        <v>0</v>
      </c>
      <c r="AF82" s="306">
        <v>0</v>
      </c>
      <c r="AG82" s="306">
        <v>0</v>
      </c>
      <c r="AI82" s="583"/>
      <c r="AJ82" s="597"/>
      <c r="AK82" s="597"/>
      <c r="AL82" s="597"/>
      <c r="AM82" s="597"/>
      <c r="AN82" s="597"/>
      <c r="AO82" s="597"/>
      <c r="AP82" s="597"/>
      <c r="AQ82" s="598"/>
    </row>
    <row r="83" spans="2:43" ht="15.75" customHeight="1">
      <c r="B83" s="214">
        <v>49</v>
      </c>
      <c r="D83" s="540" t="s">
        <v>366</v>
      </c>
      <c r="E83" s="545" t="s">
        <v>367</v>
      </c>
      <c r="F83" s="381"/>
      <c r="G83" s="304"/>
      <c r="H83" s="306">
        <v>0</v>
      </c>
      <c r="I83" s="306">
        <v>0</v>
      </c>
      <c r="J83" s="306">
        <v>0.32013186259416671</v>
      </c>
      <c r="K83" s="306">
        <v>0.32013186259416671</v>
      </c>
      <c r="L83" s="306">
        <v>0.32013186259416671</v>
      </c>
      <c r="M83" s="306">
        <v>-1.8194396696039916</v>
      </c>
      <c r="N83" s="306">
        <v>-1.8194396696038779</v>
      </c>
      <c r="O83" s="306">
        <v>-1.8194396696032527</v>
      </c>
      <c r="Q83" s="306"/>
      <c r="R83" s="306"/>
      <c r="S83" s="306">
        <v>0.32013186259416671</v>
      </c>
      <c r="T83" s="306">
        <v>0.32013186259416671</v>
      </c>
      <c r="U83" s="306">
        <v>0.32013186259416671</v>
      </c>
      <c r="V83" s="306">
        <v>-1.8194396696039916</v>
      </c>
      <c r="W83" s="306">
        <v>-1.8194396696038779</v>
      </c>
      <c r="X83" s="306">
        <v>-1.8194396696032527</v>
      </c>
      <c r="Z83" s="306">
        <v>0</v>
      </c>
      <c r="AA83" s="306">
        <v>0</v>
      </c>
      <c r="AB83" s="306">
        <v>0</v>
      </c>
      <c r="AC83" s="306">
        <v>0</v>
      </c>
      <c r="AD83" s="306">
        <v>0</v>
      </c>
      <c r="AE83" s="306">
        <v>0</v>
      </c>
      <c r="AF83" s="306">
        <v>0</v>
      </c>
      <c r="AG83" s="306">
        <v>0</v>
      </c>
      <c r="AI83" s="583"/>
      <c r="AJ83" s="597"/>
      <c r="AK83" s="597"/>
      <c r="AL83" s="597"/>
      <c r="AM83" s="597"/>
      <c r="AN83" s="597"/>
      <c r="AO83" s="597"/>
      <c r="AP83" s="597"/>
      <c r="AQ83" s="598"/>
    </row>
    <row r="84" spans="2:43" ht="15.75" customHeight="1" thickBot="1">
      <c r="B84" s="214">
        <v>50</v>
      </c>
      <c r="D84" s="541" t="s">
        <v>369</v>
      </c>
      <c r="E84" s="546" t="s">
        <v>370</v>
      </c>
      <c r="F84" s="382"/>
      <c r="G84" s="304"/>
      <c r="H84" s="379">
        <v>0</v>
      </c>
      <c r="I84" s="379">
        <v>0</v>
      </c>
      <c r="J84" s="379">
        <v>0</v>
      </c>
      <c r="K84" s="379">
        <v>0</v>
      </c>
      <c r="L84" s="379">
        <v>0</v>
      </c>
      <c r="M84" s="379">
        <v>0</v>
      </c>
      <c r="N84" s="379">
        <v>0</v>
      </c>
      <c r="O84" s="379">
        <v>0</v>
      </c>
      <c r="Q84" s="379"/>
      <c r="R84" s="379"/>
      <c r="S84" s="379"/>
      <c r="T84" s="379"/>
      <c r="U84" s="379"/>
      <c r="V84" s="379"/>
      <c r="W84" s="379"/>
      <c r="X84" s="379"/>
      <c r="Z84" s="379">
        <v>0</v>
      </c>
      <c r="AA84" s="379">
        <v>0</v>
      </c>
      <c r="AB84" s="379">
        <v>0</v>
      </c>
      <c r="AC84" s="379">
        <v>0</v>
      </c>
      <c r="AD84" s="379">
        <v>0</v>
      </c>
      <c r="AE84" s="379">
        <v>0</v>
      </c>
      <c r="AF84" s="379">
        <v>0</v>
      </c>
      <c r="AG84" s="379">
        <v>0</v>
      </c>
      <c r="AI84" s="583"/>
      <c r="AJ84" s="597"/>
      <c r="AK84" s="597"/>
      <c r="AL84" s="597"/>
      <c r="AM84" s="597"/>
      <c r="AN84" s="597"/>
      <c r="AO84" s="597"/>
      <c r="AP84" s="597"/>
      <c r="AQ84" s="598"/>
    </row>
    <row r="85" spans="2:43" ht="15.75" customHeight="1" thickBot="1">
      <c r="B85" s="214">
        <v>51</v>
      </c>
      <c r="D85" s="742" t="s">
        <v>420</v>
      </c>
      <c r="E85" s="743"/>
      <c r="F85" s="381"/>
      <c r="G85" s="304"/>
      <c r="H85" s="441">
        <v>0</v>
      </c>
      <c r="I85" s="441">
        <v>-2.007388401208118</v>
      </c>
      <c r="J85" s="441">
        <v>-3.4297335085038094</v>
      </c>
      <c r="K85" s="441">
        <v>-5.2475303376872002</v>
      </c>
      <c r="L85" s="441">
        <v>-8.7881589497715744</v>
      </c>
      <c r="M85" s="441">
        <v>-12.139923903086956</v>
      </c>
      <c r="N85" s="441">
        <v>-13.992712359058704</v>
      </c>
      <c r="O85" s="441">
        <v>-18.732359830149537</v>
      </c>
      <c r="P85" s="442"/>
      <c r="Q85" s="441"/>
      <c r="R85" s="441">
        <v>-2.007388401208118</v>
      </c>
      <c r="S85" s="441">
        <v>-3.4297335085038094</v>
      </c>
      <c r="T85" s="441">
        <v>-5.2475303376872002</v>
      </c>
      <c r="U85" s="441">
        <v>-8.7881589497715744</v>
      </c>
      <c r="V85" s="441">
        <v>-12.139923903086956</v>
      </c>
      <c r="W85" s="441">
        <v>-13.992712359058704</v>
      </c>
      <c r="X85" s="441">
        <v>-18.732359830149537</v>
      </c>
      <c r="Z85" s="441">
        <v>0</v>
      </c>
      <c r="AA85" s="441">
        <v>0</v>
      </c>
      <c r="AB85" s="441">
        <v>0</v>
      </c>
      <c r="AC85" s="441">
        <v>0</v>
      </c>
      <c r="AD85" s="441">
        <v>0</v>
      </c>
      <c r="AE85" s="441">
        <v>0</v>
      </c>
      <c r="AF85" s="441">
        <v>0</v>
      </c>
      <c r="AG85" s="441">
        <v>0</v>
      </c>
      <c r="AI85" s="583"/>
      <c r="AJ85" s="597"/>
      <c r="AK85" s="597"/>
      <c r="AL85" s="597"/>
      <c r="AM85" s="597"/>
      <c r="AN85" s="597"/>
      <c r="AO85" s="597"/>
      <c r="AP85" s="597"/>
      <c r="AQ85" s="598"/>
    </row>
    <row r="86" spans="2:43" ht="15.75" customHeight="1" thickTop="1">
      <c r="B86" s="214">
        <v>52</v>
      </c>
      <c r="D86" s="548" t="s">
        <v>371</v>
      </c>
      <c r="E86" s="550" t="s">
        <v>372</v>
      </c>
      <c r="F86" s="383"/>
      <c r="G86" s="304"/>
      <c r="H86" s="439">
        <v>0</v>
      </c>
      <c r="I86" s="439">
        <v>-14.073390704007844</v>
      </c>
      <c r="J86" s="439">
        <v>0</v>
      </c>
      <c r="K86" s="439">
        <v>0</v>
      </c>
      <c r="L86" s="439">
        <v>0</v>
      </c>
      <c r="M86" s="439">
        <v>0</v>
      </c>
      <c r="N86" s="439">
        <v>0</v>
      </c>
      <c r="O86" s="439">
        <v>0</v>
      </c>
      <c r="Q86" s="439"/>
      <c r="R86" s="439">
        <v>-14.073390704007844</v>
      </c>
      <c r="S86" s="439"/>
      <c r="T86" s="439"/>
      <c r="U86" s="439"/>
      <c r="V86" s="439"/>
      <c r="W86" s="439"/>
      <c r="X86" s="439"/>
      <c r="Z86" s="439">
        <v>0</v>
      </c>
      <c r="AA86" s="439">
        <v>0</v>
      </c>
      <c r="AB86" s="439">
        <v>0</v>
      </c>
      <c r="AC86" s="439">
        <v>0</v>
      </c>
      <c r="AD86" s="439">
        <v>0</v>
      </c>
      <c r="AE86" s="439">
        <v>0</v>
      </c>
      <c r="AF86" s="439">
        <v>0</v>
      </c>
      <c r="AG86" s="439">
        <v>0</v>
      </c>
      <c r="AI86" s="583"/>
      <c r="AJ86" s="597"/>
      <c r="AK86" s="597"/>
      <c r="AL86" s="597"/>
      <c r="AM86" s="597"/>
      <c r="AN86" s="597"/>
      <c r="AO86" s="597"/>
      <c r="AP86" s="597"/>
      <c r="AQ86" s="598"/>
    </row>
    <row r="87" spans="2:43" ht="15.75" customHeight="1">
      <c r="B87" s="214">
        <v>53</v>
      </c>
      <c r="D87" s="549" t="s">
        <v>374</v>
      </c>
      <c r="E87" s="551" t="s">
        <v>375</v>
      </c>
      <c r="F87" s="381"/>
      <c r="G87" s="304"/>
      <c r="H87" s="306">
        <v>0</v>
      </c>
      <c r="I87" s="306">
        <v>17.398062412967949</v>
      </c>
      <c r="J87" s="306">
        <v>0</v>
      </c>
      <c r="K87" s="306">
        <v>0</v>
      </c>
      <c r="L87" s="306">
        <v>0</v>
      </c>
      <c r="M87" s="306">
        <v>0</v>
      </c>
      <c r="N87" s="306">
        <v>0</v>
      </c>
      <c r="O87" s="306">
        <v>0</v>
      </c>
      <c r="Q87" s="306"/>
      <c r="R87" s="306">
        <v>17.398062412967949</v>
      </c>
      <c r="S87" s="306"/>
      <c r="T87" s="306"/>
      <c r="U87" s="306"/>
      <c r="V87" s="306"/>
      <c r="W87" s="306"/>
      <c r="X87" s="306"/>
      <c r="Z87" s="306">
        <v>0</v>
      </c>
      <c r="AA87" s="306">
        <v>0</v>
      </c>
      <c r="AB87" s="306">
        <v>0</v>
      </c>
      <c r="AC87" s="306">
        <v>0</v>
      </c>
      <c r="AD87" s="306">
        <v>0</v>
      </c>
      <c r="AE87" s="306">
        <v>0</v>
      </c>
      <c r="AF87" s="306">
        <v>0</v>
      </c>
      <c r="AG87" s="306">
        <v>0</v>
      </c>
      <c r="AI87" s="583"/>
      <c r="AJ87" s="597"/>
      <c r="AK87" s="597"/>
      <c r="AL87" s="597"/>
      <c r="AM87" s="597"/>
      <c r="AN87" s="597"/>
      <c r="AO87" s="597"/>
      <c r="AP87" s="597"/>
      <c r="AQ87" s="598"/>
    </row>
    <row r="88" spans="2:43" ht="15.75" customHeight="1">
      <c r="B88" s="214">
        <v>54</v>
      </c>
      <c r="D88" s="540" t="s">
        <v>376</v>
      </c>
      <c r="E88" s="545" t="s">
        <v>377</v>
      </c>
      <c r="F88" s="381"/>
      <c r="G88" s="304"/>
      <c r="H88" s="307">
        <v>0</v>
      </c>
      <c r="I88" s="307">
        <v>0</v>
      </c>
      <c r="J88" s="307">
        <v>0</v>
      </c>
      <c r="K88" s="307">
        <v>0</v>
      </c>
      <c r="L88" s="307">
        <v>0</v>
      </c>
      <c r="M88" s="307">
        <v>0</v>
      </c>
      <c r="N88" s="307">
        <v>0</v>
      </c>
      <c r="O88" s="307">
        <v>0</v>
      </c>
      <c r="Q88" s="307"/>
      <c r="R88" s="307"/>
      <c r="S88" s="307"/>
      <c r="T88" s="307"/>
      <c r="U88" s="307"/>
      <c r="V88" s="307"/>
      <c r="W88" s="307"/>
      <c r="X88" s="307"/>
      <c r="Z88" s="307">
        <v>0</v>
      </c>
      <c r="AA88" s="307">
        <v>0</v>
      </c>
      <c r="AB88" s="307">
        <v>0</v>
      </c>
      <c r="AC88" s="307">
        <v>0</v>
      </c>
      <c r="AD88" s="307">
        <v>0</v>
      </c>
      <c r="AE88" s="307">
        <v>0</v>
      </c>
      <c r="AF88" s="307">
        <v>0</v>
      </c>
      <c r="AG88" s="307">
        <v>0</v>
      </c>
      <c r="AI88" s="583"/>
      <c r="AJ88" s="597"/>
      <c r="AK88" s="597"/>
      <c r="AL88" s="597"/>
      <c r="AM88" s="597"/>
      <c r="AN88" s="597"/>
      <c r="AO88" s="597"/>
      <c r="AP88" s="597"/>
      <c r="AQ88" s="598"/>
    </row>
    <row r="89" spans="2:43" ht="15.75" customHeight="1" thickBot="1">
      <c r="B89" s="214">
        <v>55</v>
      </c>
      <c r="D89" s="541" t="s">
        <v>378</v>
      </c>
      <c r="E89" s="546" t="s">
        <v>379</v>
      </c>
      <c r="F89" s="382"/>
      <c r="G89" s="304"/>
      <c r="H89" s="439">
        <v>0</v>
      </c>
      <c r="I89" s="439">
        <v>0</v>
      </c>
      <c r="J89" s="439">
        <v>0</v>
      </c>
      <c r="K89" s="439">
        <v>0</v>
      </c>
      <c r="L89" s="439">
        <v>0</v>
      </c>
      <c r="M89" s="439">
        <v>0</v>
      </c>
      <c r="N89" s="439">
        <v>0</v>
      </c>
      <c r="O89" s="439">
        <v>0</v>
      </c>
      <c r="Q89" s="439"/>
      <c r="R89" s="439"/>
      <c r="S89" s="439"/>
      <c r="T89" s="439"/>
      <c r="U89" s="439"/>
      <c r="V89" s="439"/>
      <c r="W89" s="439"/>
      <c r="X89" s="439"/>
      <c r="Z89" s="439">
        <v>0</v>
      </c>
      <c r="AA89" s="439">
        <v>0</v>
      </c>
      <c r="AB89" s="439">
        <v>0</v>
      </c>
      <c r="AC89" s="439">
        <v>0</v>
      </c>
      <c r="AD89" s="439">
        <v>0</v>
      </c>
      <c r="AE89" s="439">
        <v>0</v>
      </c>
      <c r="AF89" s="439">
        <v>0</v>
      </c>
      <c r="AG89" s="439">
        <v>0</v>
      </c>
      <c r="AI89" s="583"/>
      <c r="AJ89" s="597"/>
      <c r="AK89" s="597"/>
      <c r="AL89" s="597"/>
      <c r="AM89" s="597"/>
      <c r="AN89" s="597"/>
      <c r="AO89" s="597"/>
      <c r="AP89" s="597"/>
      <c r="AQ89" s="598"/>
    </row>
    <row r="90" spans="2:43" ht="15.75" customHeight="1" thickBot="1">
      <c r="B90" s="214">
        <v>56</v>
      </c>
      <c r="D90" s="742" t="s">
        <v>421</v>
      </c>
      <c r="E90" s="743"/>
      <c r="F90" s="381"/>
      <c r="G90" s="304"/>
      <c r="H90" s="441">
        <v>0</v>
      </c>
      <c r="I90" s="441">
        <v>2.9556922968116788</v>
      </c>
      <c r="J90" s="441">
        <v>1.1169147778971364</v>
      </c>
      <c r="K90" s="441">
        <v>1.2814694993652438</v>
      </c>
      <c r="L90" s="441">
        <v>1.451425613390029</v>
      </c>
      <c r="M90" s="441">
        <v>1.6270298380155737</v>
      </c>
      <c r="N90" s="441">
        <v>1.8085866851631067</v>
      </c>
      <c r="O90" s="441">
        <v>1.9963655215265135</v>
      </c>
      <c r="P90" s="442"/>
      <c r="Q90" s="441"/>
      <c r="R90" s="441">
        <v>2.9556922968116788</v>
      </c>
      <c r="S90" s="441">
        <v>1.1169147778971364</v>
      </c>
      <c r="T90" s="441">
        <v>1.2814694993652438</v>
      </c>
      <c r="U90" s="441">
        <v>1.451425613390029</v>
      </c>
      <c r="V90" s="441">
        <v>1.6270298380155737</v>
      </c>
      <c r="W90" s="441">
        <v>1.8085866851631067</v>
      </c>
      <c r="X90" s="441">
        <v>1.9963655215265135</v>
      </c>
      <c r="Z90" s="441">
        <v>0</v>
      </c>
      <c r="AA90" s="441">
        <v>0</v>
      </c>
      <c r="AB90" s="441">
        <v>0</v>
      </c>
      <c r="AC90" s="441">
        <v>0</v>
      </c>
      <c r="AD90" s="441">
        <v>0</v>
      </c>
      <c r="AE90" s="441">
        <v>0</v>
      </c>
      <c r="AF90" s="441">
        <v>0</v>
      </c>
      <c r="AG90" s="441">
        <v>0</v>
      </c>
      <c r="AI90" s="599"/>
      <c r="AJ90" s="597"/>
      <c r="AK90" s="597"/>
      <c r="AL90" s="597"/>
      <c r="AM90" s="597"/>
      <c r="AN90" s="597"/>
      <c r="AO90" s="597"/>
      <c r="AP90" s="597"/>
      <c r="AQ90" s="598"/>
    </row>
    <row r="91" spans="2:43" ht="29.25" customHeight="1" thickTop="1" thickBot="1">
      <c r="B91" s="214">
        <v>57</v>
      </c>
      <c r="D91" s="742" t="s">
        <v>424</v>
      </c>
      <c r="E91" s="743"/>
      <c r="F91" s="381"/>
      <c r="G91" s="304"/>
      <c r="H91" s="441">
        <v>0</v>
      </c>
      <c r="I91" s="441">
        <v>0</v>
      </c>
      <c r="J91" s="441">
        <v>-2.3122693767793487</v>
      </c>
      <c r="K91" s="441">
        <v>-1.66189784950645</v>
      </c>
      <c r="L91" s="441">
        <v>-2.3915063209751892</v>
      </c>
      <c r="M91" s="441">
        <v>-3.266439615207327</v>
      </c>
      <c r="N91" s="441">
        <v>-2.2668576821002029</v>
      </c>
      <c r="O91" s="441">
        <v>-1.9960311086612705</v>
      </c>
      <c r="P91" s="442"/>
      <c r="Q91" s="441"/>
      <c r="R91" s="441">
        <v>0</v>
      </c>
      <c r="S91" s="441">
        <v>-2.3122693767793487</v>
      </c>
      <c r="T91" s="441">
        <v>-1.66189784950645</v>
      </c>
      <c r="U91" s="441">
        <v>-2.3915063209751892</v>
      </c>
      <c r="V91" s="441">
        <v>-3.266439615207327</v>
      </c>
      <c r="W91" s="441">
        <v>-2.2668576821002029</v>
      </c>
      <c r="X91" s="441">
        <v>-1.9960311086612705</v>
      </c>
      <c r="Z91" s="441">
        <v>0</v>
      </c>
      <c r="AA91" s="441">
        <v>0</v>
      </c>
      <c r="AB91" s="441">
        <v>0</v>
      </c>
      <c r="AC91" s="441">
        <v>0</v>
      </c>
      <c r="AD91" s="441">
        <v>0</v>
      </c>
      <c r="AE91" s="441">
        <v>0</v>
      </c>
      <c r="AF91" s="441">
        <v>0</v>
      </c>
      <c r="AG91" s="441">
        <v>0</v>
      </c>
      <c r="AI91" s="788"/>
      <c r="AJ91" s="789"/>
      <c r="AK91" s="789"/>
      <c r="AL91" s="789"/>
      <c r="AM91" s="789"/>
      <c r="AN91" s="789"/>
      <c r="AO91" s="789"/>
      <c r="AP91" s="789"/>
      <c r="AQ91" s="790"/>
    </row>
    <row r="92" spans="2:43" ht="15.75" customHeight="1" thickTop="1">
      <c r="B92" s="214">
        <v>58</v>
      </c>
      <c r="D92" s="548" t="s">
        <v>380</v>
      </c>
      <c r="E92" s="550" t="s">
        <v>381</v>
      </c>
      <c r="F92" s="384"/>
      <c r="G92" s="304"/>
      <c r="H92" s="443">
        <v>0</v>
      </c>
      <c r="I92" s="443">
        <v>0</v>
      </c>
      <c r="J92" s="443">
        <v>0</v>
      </c>
      <c r="K92" s="443">
        <v>0</v>
      </c>
      <c r="L92" s="443">
        <v>0</v>
      </c>
      <c r="M92" s="443">
        <v>0</v>
      </c>
      <c r="N92" s="443">
        <v>0</v>
      </c>
      <c r="O92" s="443">
        <v>0</v>
      </c>
      <c r="Q92" s="443"/>
      <c r="R92" s="443">
        <v>0</v>
      </c>
      <c r="S92" s="443">
        <v>0</v>
      </c>
      <c r="T92" s="443">
        <v>0</v>
      </c>
      <c r="U92" s="443">
        <v>0</v>
      </c>
      <c r="V92" s="443">
        <v>0</v>
      </c>
      <c r="W92" s="443">
        <v>0</v>
      </c>
      <c r="X92" s="443">
        <v>0</v>
      </c>
      <c r="Z92" s="443">
        <v>0</v>
      </c>
      <c r="AA92" s="443">
        <v>0</v>
      </c>
      <c r="AB92" s="443">
        <v>0</v>
      </c>
      <c r="AC92" s="443">
        <v>0</v>
      </c>
      <c r="AD92" s="443">
        <v>0</v>
      </c>
      <c r="AE92" s="443">
        <v>0</v>
      </c>
      <c r="AF92" s="443">
        <v>0</v>
      </c>
      <c r="AG92" s="443">
        <v>0</v>
      </c>
      <c r="AI92" s="583"/>
      <c r="AJ92" s="597"/>
      <c r="AK92" s="597"/>
      <c r="AL92" s="597"/>
      <c r="AM92" s="597"/>
      <c r="AN92" s="597"/>
      <c r="AO92" s="597"/>
      <c r="AP92" s="597"/>
      <c r="AQ92" s="598"/>
    </row>
    <row r="93" spans="2:43" ht="15.75" customHeight="1">
      <c r="B93" s="214">
        <v>59</v>
      </c>
      <c r="D93" s="540" t="s">
        <v>383</v>
      </c>
      <c r="E93" s="545" t="s">
        <v>384</v>
      </c>
      <c r="F93" s="385"/>
      <c r="G93" s="304"/>
      <c r="H93" s="307">
        <v>0</v>
      </c>
      <c r="I93" s="307">
        <v>0</v>
      </c>
      <c r="J93" s="307">
        <v>0</v>
      </c>
      <c r="K93" s="307">
        <v>0</v>
      </c>
      <c r="L93" s="307">
        <v>0</v>
      </c>
      <c r="M93" s="307">
        <v>0</v>
      </c>
      <c r="N93" s="307">
        <v>0</v>
      </c>
      <c r="O93" s="307">
        <v>0</v>
      </c>
      <c r="Q93" s="307"/>
      <c r="R93" s="307">
        <v>0</v>
      </c>
      <c r="S93" s="307">
        <v>0</v>
      </c>
      <c r="T93" s="307">
        <v>0</v>
      </c>
      <c r="U93" s="307">
        <v>0</v>
      </c>
      <c r="V93" s="307">
        <v>0</v>
      </c>
      <c r="W93" s="307">
        <v>0</v>
      </c>
      <c r="X93" s="307">
        <v>0</v>
      </c>
      <c r="Z93" s="307">
        <v>0</v>
      </c>
      <c r="AA93" s="307">
        <v>0</v>
      </c>
      <c r="AB93" s="307">
        <v>0</v>
      </c>
      <c r="AC93" s="307">
        <v>0</v>
      </c>
      <c r="AD93" s="307">
        <v>0</v>
      </c>
      <c r="AE93" s="307">
        <v>0</v>
      </c>
      <c r="AF93" s="307">
        <v>0</v>
      </c>
      <c r="AG93" s="307">
        <v>0</v>
      </c>
      <c r="AI93" s="583"/>
      <c r="AJ93" s="597"/>
      <c r="AK93" s="597"/>
      <c r="AL93" s="597"/>
      <c r="AM93" s="597"/>
      <c r="AN93" s="597"/>
      <c r="AO93" s="597"/>
      <c r="AP93" s="597"/>
      <c r="AQ93" s="598"/>
    </row>
    <row r="94" spans="2:43" ht="15.75" customHeight="1">
      <c r="B94" s="214">
        <v>60</v>
      </c>
      <c r="D94" s="540" t="s">
        <v>385</v>
      </c>
      <c r="E94" s="545" t="s">
        <v>386</v>
      </c>
      <c r="F94" s="385"/>
      <c r="G94" s="304"/>
      <c r="H94" s="306">
        <v>0</v>
      </c>
      <c r="I94" s="306">
        <v>0</v>
      </c>
      <c r="J94" s="306">
        <v>0</v>
      </c>
      <c r="K94" s="306">
        <v>0</v>
      </c>
      <c r="L94" s="306">
        <v>0</v>
      </c>
      <c r="M94" s="306">
        <v>0</v>
      </c>
      <c r="N94" s="306">
        <v>0</v>
      </c>
      <c r="O94" s="306">
        <v>0</v>
      </c>
      <c r="Q94" s="306"/>
      <c r="R94" s="306">
        <v>0</v>
      </c>
      <c r="S94" s="306">
        <v>0</v>
      </c>
      <c r="T94" s="306">
        <v>0</v>
      </c>
      <c r="U94" s="306">
        <v>0</v>
      </c>
      <c r="V94" s="306">
        <v>0</v>
      </c>
      <c r="W94" s="306">
        <v>0</v>
      </c>
      <c r="X94" s="306">
        <v>0</v>
      </c>
      <c r="Z94" s="306">
        <v>0</v>
      </c>
      <c r="AA94" s="306">
        <v>0</v>
      </c>
      <c r="AB94" s="306">
        <v>0</v>
      </c>
      <c r="AC94" s="306">
        <v>0</v>
      </c>
      <c r="AD94" s="306">
        <v>0</v>
      </c>
      <c r="AE94" s="306">
        <v>0</v>
      </c>
      <c r="AF94" s="306">
        <v>0</v>
      </c>
      <c r="AG94" s="306">
        <v>0</v>
      </c>
      <c r="AI94" s="583"/>
      <c r="AJ94" s="597"/>
      <c r="AK94" s="597"/>
      <c r="AL94" s="597"/>
      <c r="AM94" s="597"/>
      <c r="AN94" s="597"/>
      <c r="AO94" s="597"/>
      <c r="AP94" s="597"/>
      <c r="AQ94" s="598"/>
    </row>
    <row r="95" spans="2:43" ht="15.75" customHeight="1">
      <c r="B95" s="214">
        <v>61</v>
      </c>
      <c r="D95" s="540" t="s">
        <v>387</v>
      </c>
      <c r="E95" s="545" t="s">
        <v>388</v>
      </c>
      <c r="F95" s="385"/>
      <c r="G95" s="304"/>
      <c r="H95" s="306">
        <v>0</v>
      </c>
      <c r="I95" s="306">
        <v>0</v>
      </c>
      <c r="J95" s="306">
        <v>0</v>
      </c>
      <c r="K95" s="306">
        <v>0</v>
      </c>
      <c r="L95" s="306">
        <v>0</v>
      </c>
      <c r="M95" s="306">
        <v>0</v>
      </c>
      <c r="N95" s="306">
        <v>0</v>
      </c>
      <c r="O95" s="306">
        <v>0</v>
      </c>
      <c r="Q95" s="306"/>
      <c r="R95" s="306">
        <v>0</v>
      </c>
      <c r="S95" s="306">
        <v>0</v>
      </c>
      <c r="T95" s="306">
        <v>0</v>
      </c>
      <c r="U95" s="306">
        <v>0</v>
      </c>
      <c r="V95" s="306">
        <v>0</v>
      </c>
      <c r="W95" s="306">
        <v>0</v>
      </c>
      <c r="X95" s="306">
        <v>0</v>
      </c>
      <c r="Z95" s="306">
        <v>0</v>
      </c>
      <c r="AA95" s="306">
        <v>0</v>
      </c>
      <c r="AB95" s="306">
        <v>0</v>
      </c>
      <c r="AC95" s="306">
        <v>0</v>
      </c>
      <c r="AD95" s="306">
        <v>0</v>
      </c>
      <c r="AE95" s="306">
        <v>0</v>
      </c>
      <c r="AF95" s="306">
        <v>0</v>
      </c>
      <c r="AG95" s="306">
        <v>0</v>
      </c>
      <c r="AI95" s="583"/>
      <c r="AJ95" s="597"/>
      <c r="AK95" s="597"/>
      <c r="AL95" s="597"/>
      <c r="AM95" s="597"/>
      <c r="AN95" s="597"/>
      <c r="AO95" s="597"/>
      <c r="AP95" s="597"/>
      <c r="AQ95" s="598"/>
    </row>
    <row r="96" spans="2:43" ht="15.75" customHeight="1">
      <c r="B96" s="214">
        <v>62</v>
      </c>
      <c r="D96" s="540" t="s">
        <v>390</v>
      </c>
      <c r="E96" s="545" t="s">
        <v>391</v>
      </c>
      <c r="F96" s="385"/>
      <c r="G96" s="304"/>
      <c r="H96" s="306">
        <v>0</v>
      </c>
      <c r="I96" s="306">
        <v>0</v>
      </c>
      <c r="J96" s="306">
        <v>0</v>
      </c>
      <c r="K96" s="306">
        <v>0</v>
      </c>
      <c r="L96" s="306">
        <v>0</v>
      </c>
      <c r="M96" s="306">
        <v>0</v>
      </c>
      <c r="N96" s="306">
        <v>0</v>
      </c>
      <c r="O96" s="306">
        <v>0</v>
      </c>
      <c r="Q96" s="306"/>
      <c r="R96" s="306">
        <v>0</v>
      </c>
      <c r="S96" s="306">
        <v>0</v>
      </c>
      <c r="T96" s="306">
        <v>0</v>
      </c>
      <c r="U96" s="306">
        <v>0</v>
      </c>
      <c r="V96" s="306">
        <v>0</v>
      </c>
      <c r="W96" s="306">
        <v>0</v>
      </c>
      <c r="X96" s="306">
        <v>0</v>
      </c>
      <c r="Z96" s="306">
        <v>0</v>
      </c>
      <c r="AA96" s="306">
        <v>0</v>
      </c>
      <c r="AB96" s="306">
        <v>0</v>
      </c>
      <c r="AC96" s="306">
        <v>0</v>
      </c>
      <c r="AD96" s="306">
        <v>0</v>
      </c>
      <c r="AE96" s="306">
        <v>0</v>
      </c>
      <c r="AF96" s="306">
        <v>0</v>
      </c>
      <c r="AG96" s="306">
        <v>0</v>
      </c>
      <c r="AI96" s="583"/>
      <c r="AJ96" s="597"/>
      <c r="AK96" s="597"/>
      <c r="AL96" s="597"/>
      <c r="AM96" s="597"/>
      <c r="AN96" s="597"/>
      <c r="AO96" s="597"/>
      <c r="AP96" s="597"/>
      <c r="AQ96" s="598"/>
    </row>
    <row r="97" spans="2:43" ht="15.75" customHeight="1">
      <c r="B97" s="214">
        <v>63</v>
      </c>
      <c r="D97" s="540" t="s">
        <v>392</v>
      </c>
      <c r="E97" s="545" t="s">
        <v>393</v>
      </c>
      <c r="F97" s="385"/>
      <c r="G97" s="304"/>
      <c r="H97" s="306">
        <v>0</v>
      </c>
      <c r="I97" s="306">
        <v>0</v>
      </c>
      <c r="J97" s="306">
        <v>0</v>
      </c>
      <c r="K97" s="306">
        <v>0.44695696392549716</v>
      </c>
      <c r="L97" s="306">
        <v>0.3751051468246942</v>
      </c>
      <c r="M97" s="306">
        <v>0.38139299977700603</v>
      </c>
      <c r="N97" s="306">
        <v>0.38773059402331</v>
      </c>
      <c r="O97" s="306">
        <v>0.39467593758314479</v>
      </c>
      <c r="Q97" s="306"/>
      <c r="R97" s="306">
        <v>0</v>
      </c>
      <c r="S97" s="306">
        <v>0</v>
      </c>
      <c r="T97" s="306">
        <v>0.44695696392549716</v>
      </c>
      <c r="U97" s="306">
        <v>0.3751051468246942</v>
      </c>
      <c r="V97" s="306">
        <v>0.38139299977700603</v>
      </c>
      <c r="W97" s="306">
        <v>0.38773059402331</v>
      </c>
      <c r="X97" s="306">
        <v>0.39467593758314479</v>
      </c>
      <c r="Z97" s="306">
        <v>0</v>
      </c>
      <c r="AA97" s="306">
        <v>0</v>
      </c>
      <c r="AB97" s="306">
        <v>0</v>
      </c>
      <c r="AC97" s="306">
        <v>0</v>
      </c>
      <c r="AD97" s="306">
        <v>0</v>
      </c>
      <c r="AE97" s="306">
        <v>0</v>
      </c>
      <c r="AF97" s="306">
        <v>0</v>
      </c>
      <c r="AG97" s="306">
        <v>0</v>
      </c>
      <c r="AI97" s="583"/>
      <c r="AJ97" s="597"/>
      <c r="AK97" s="597"/>
      <c r="AL97" s="597"/>
      <c r="AM97" s="597"/>
      <c r="AN97" s="597"/>
      <c r="AO97" s="597"/>
      <c r="AP97" s="597"/>
      <c r="AQ97" s="598"/>
    </row>
    <row r="98" spans="2:43" ht="15.75" customHeight="1">
      <c r="B98" s="214">
        <v>64</v>
      </c>
      <c r="D98" s="540" t="s">
        <v>395</v>
      </c>
      <c r="E98" s="545" t="s">
        <v>396</v>
      </c>
      <c r="F98" s="385"/>
      <c r="G98" s="304"/>
      <c r="H98" s="306">
        <v>0</v>
      </c>
      <c r="I98" s="306">
        <v>0</v>
      </c>
      <c r="J98" s="306">
        <v>0</v>
      </c>
      <c r="K98" s="306">
        <v>0</v>
      </c>
      <c r="L98" s="306">
        <v>0</v>
      </c>
      <c r="M98" s="306">
        <v>0</v>
      </c>
      <c r="N98" s="306">
        <v>0</v>
      </c>
      <c r="O98" s="306">
        <v>0</v>
      </c>
      <c r="Q98" s="306"/>
      <c r="R98" s="306">
        <v>0</v>
      </c>
      <c r="S98" s="306">
        <v>0</v>
      </c>
      <c r="T98" s="306">
        <v>0</v>
      </c>
      <c r="U98" s="306">
        <v>0</v>
      </c>
      <c r="V98" s="306">
        <v>0</v>
      </c>
      <c r="W98" s="306">
        <v>0</v>
      </c>
      <c r="X98" s="306">
        <v>0</v>
      </c>
      <c r="Z98" s="306">
        <v>0</v>
      </c>
      <c r="AA98" s="306">
        <v>0</v>
      </c>
      <c r="AB98" s="306">
        <v>0</v>
      </c>
      <c r="AC98" s="306">
        <v>0</v>
      </c>
      <c r="AD98" s="306">
        <v>0</v>
      </c>
      <c r="AE98" s="306">
        <v>0</v>
      </c>
      <c r="AF98" s="306">
        <v>0</v>
      </c>
      <c r="AG98" s="306">
        <v>0</v>
      </c>
      <c r="AI98" s="583"/>
      <c r="AJ98" s="597"/>
      <c r="AK98" s="597"/>
      <c r="AL98" s="597"/>
      <c r="AM98" s="597"/>
      <c r="AN98" s="597"/>
      <c r="AO98" s="597"/>
      <c r="AP98" s="597"/>
      <c r="AQ98" s="598"/>
    </row>
    <row r="99" spans="2:43" ht="15.75" customHeight="1">
      <c r="B99" s="214">
        <v>65</v>
      </c>
      <c r="D99" s="540" t="s">
        <v>397</v>
      </c>
      <c r="E99" s="545" t="s">
        <v>398</v>
      </c>
      <c r="F99" s="385"/>
      <c r="G99" s="304"/>
      <c r="H99" s="306">
        <v>0</v>
      </c>
      <c r="I99" s="306">
        <v>0</v>
      </c>
      <c r="J99" s="306">
        <v>-0.83944021870709129</v>
      </c>
      <c r="K99" s="306">
        <v>-0.72170578910218774</v>
      </c>
      <c r="L99" s="306">
        <v>-0.71294903998245018</v>
      </c>
      <c r="M99" s="306">
        <v>-0.71546720608214542</v>
      </c>
      <c r="N99" s="306">
        <v>-0.73628933642486949</v>
      </c>
      <c r="O99" s="306">
        <v>-0.68708501770754538</v>
      </c>
      <c r="Q99" s="306"/>
      <c r="R99" s="306"/>
      <c r="S99" s="306">
        <v>-0.83944021870709129</v>
      </c>
      <c r="T99" s="306">
        <v>-0.72170578910218774</v>
      </c>
      <c r="U99" s="306">
        <v>-0.71294903998245018</v>
      </c>
      <c r="V99" s="306">
        <v>-0.71546720608214542</v>
      </c>
      <c r="W99" s="306">
        <v>-0.73628933642486949</v>
      </c>
      <c r="X99" s="306">
        <v>-0.68708501770754538</v>
      </c>
      <c r="Z99" s="306">
        <v>0</v>
      </c>
      <c r="AA99" s="306">
        <v>0</v>
      </c>
      <c r="AB99" s="306">
        <v>0</v>
      </c>
      <c r="AC99" s="306">
        <v>0</v>
      </c>
      <c r="AD99" s="306">
        <v>0</v>
      </c>
      <c r="AE99" s="306">
        <v>0</v>
      </c>
      <c r="AF99" s="306">
        <v>0</v>
      </c>
      <c r="AG99" s="306">
        <v>0</v>
      </c>
      <c r="AI99" s="788"/>
      <c r="AJ99" s="789"/>
      <c r="AK99" s="789"/>
      <c r="AL99" s="789"/>
      <c r="AM99" s="789"/>
      <c r="AN99" s="789"/>
      <c r="AO99" s="789"/>
      <c r="AP99" s="789"/>
      <c r="AQ99" s="790"/>
    </row>
    <row r="100" spans="2:43" ht="15.75" customHeight="1" thickBot="1">
      <c r="B100" s="214">
        <v>66</v>
      </c>
      <c r="D100" s="541" t="s">
        <v>399</v>
      </c>
      <c r="E100" s="546" t="s">
        <v>400</v>
      </c>
      <c r="F100" s="386"/>
      <c r="G100" s="304"/>
      <c r="H100" s="379">
        <v>0</v>
      </c>
      <c r="I100" s="379">
        <v>0</v>
      </c>
      <c r="J100" s="379">
        <v>0</v>
      </c>
      <c r="K100" s="379">
        <v>0</v>
      </c>
      <c r="L100" s="379">
        <v>0</v>
      </c>
      <c r="M100" s="379">
        <v>0</v>
      </c>
      <c r="N100" s="379">
        <v>0</v>
      </c>
      <c r="O100" s="379">
        <v>0</v>
      </c>
      <c r="Q100" s="379"/>
      <c r="R100" s="379">
        <v>0</v>
      </c>
      <c r="S100" s="379">
        <v>0</v>
      </c>
      <c r="T100" s="379">
        <v>0</v>
      </c>
      <c r="U100" s="379">
        <v>0</v>
      </c>
      <c r="V100" s="379">
        <v>0</v>
      </c>
      <c r="W100" s="379">
        <v>0</v>
      </c>
      <c r="X100" s="379">
        <v>0</v>
      </c>
      <c r="Z100" s="379">
        <v>0</v>
      </c>
      <c r="AA100" s="379">
        <v>0</v>
      </c>
      <c r="AB100" s="379">
        <v>0</v>
      </c>
      <c r="AC100" s="379">
        <v>0</v>
      </c>
      <c r="AD100" s="379">
        <v>0</v>
      </c>
      <c r="AE100" s="379">
        <v>0</v>
      </c>
      <c r="AF100" s="379">
        <v>0</v>
      </c>
      <c r="AG100" s="379">
        <v>0</v>
      </c>
      <c r="AI100" s="593"/>
      <c r="AJ100" s="594"/>
      <c r="AK100" s="594"/>
      <c r="AL100" s="594"/>
      <c r="AM100" s="594"/>
      <c r="AN100" s="594"/>
      <c r="AO100" s="594"/>
      <c r="AP100" s="594"/>
      <c r="AQ100" s="595"/>
    </row>
    <row r="101" spans="2:43" ht="15.75" customHeight="1">
      <c r="B101" s="214">
        <v>67</v>
      </c>
      <c r="D101" s="541" t="s">
        <v>99</v>
      </c>
      <c r="E101" s="546" t="s">
        <v>115</v>
      </c>
      <c r="F101" s="385"/>
      <c r="G101" s="304"/>
      <c r="H101" s="379"/>
      <c r="I101" s="379">
        <v>0</v>
      </c>
      <c r="J101" s="379">
        <v>0</v>
      </c>
      <c r="K101" s="379">
        <v>0</v>
      </c>
      <c r="L101" s="379">
        <v>0</v>
      </c>
      <c r="M101" s="379">
        <v>0</v>
      </c>
      <c r="N101" s="379">
        <v>0</v>
      </c>
      <c r="O101" s="379">
        <v>0</v>
      </c>
      <c r="Q101" s="379"/>
      <c r="R101" s="379">
        <v>0</v>
      </c>
      <c r="S101" s="379">
        <v>0</v>
      </c>
      <c r="T101" s="379">
        <v>0</v>
      </c>
      <c r="U101" s="379">
        <v>0</v>
      </c>
      <c r="V101" s="379">
        <v>0</v>
      </c>
      <c r="W101" s="379">
        <v>0</v>
      </c>
      <c r="X101" s="379">
        <v>0</v>
      </c>
      <c r="Z101" s="379"/>
      <c r="AA101" s="379">
        <v>0</v>
      </c>
      <c r="AB101" s="379">
        <v>0</v>
      </c>
      <c r="AC101" s="379">
        <v>0</v>
      </c>
      <c r="AD101" s="379">
        <v>0</v>
      </c>
      <c r="AE101" s="379">
        <v>0</v>
      </c>
      <c r="AF101" s="379">
        <v>0</v>
      </c>
      <c r="AG101" s="379">
        <v>0</v>
      </c>
      <c r="AI101" s="593"/>
      <c r="AJ101" s="594"/>
      <c r="AK101" s="594"/>
      <c r="AL101" s="594"/>
      <c r="AM101" s="594"/>
      <c r="AN101" s="594"/>
      <c r="AO101" s="594"/>
      <c r="AP101" s="594"/>
      <c r="AQ101" s="595"/>
    </row>
    <row r="102" spans="2:43" ht="15.75" customHeight="1">
      <c r="B102" s="214">
        <v>68</v>
      </c>
      <c r="D102" s="541" t="s">
        <v>466</v>
      </c>
      <c r="E102" s="546" t="s">
        <v>108</v>
      </c>
      <c r="F102" s="385"/>
      <c r="G102" s="304"/>
      <c r="H102" s="379"/>
      <c r="I102" s="379">
        <v>0</v>
      </c>
      <c r="J102" s="379">
        <v>0</v>
      </c>
      <c r="K102" s="379">
        <v>-0.30210416460148315</v>
      </c>
      <c r="L102" s="379">
        <v>-0.1335774007937971</v>
      </c>
      <c r="M102" s="379">
        <v>-0.10990979509500676</v>
      </c>
      <c r="N102" s="379">
        <v>-0.17752967521221308</v>
      </c>
      <c r="O102" s="379">
        <v>-0.1978653320381909</v>
      </c>
      <c r="Q102" s="379"/>
      <c r="R102" s="379">
        <v>0</v>
      </c>
      <c r="S102" s="379">
        <v>0</v>
      </c>
      <c r="T102" s="379">
        <v>-0.30210416460148315</v>
      </c>
      <c r="U102" s="379">
        <v>-0.1335774007937971</v>
      </c>
      <c r="V102" s="379">
        <v>-0.10990979509500676</v>
      </c>
      <c r="W102" s="379">
        <v>-0.17752967521221308</v>
      </c>
      <c r="X102" s="379">
        <v>-0.1978653320381909</v>
      </c>
      <c r="Z102" s="379"/>
      <c r="AA102" s="379">
        <v>0</v>
      </c>
      <c r="AB102" s="379">
        <v>0</v>
      </c>
      <c r="AC102" s="379">
        <v>0</v>
      </c>
      <c r="AD102" s="379">
        <v>0</v>
      </c>
      <c r="AE102" s="379">
        <v>0</v>
      </c>
      <c r="AF102" s="379">
        <v>0</v>
      </c>
      <c r="AG102" s="379">
        <v>0</v>
      </c>
      <c r="AI102" s="788"/>
      <c r="AJ102" s="789"/>
      <c r="AK102" s="789"/>
      <c r="AL102" s="789"/>
      <c r="AM102" s="789"/>
      <c r="AN102" s="789"/>
      <c r="AO102" s="789"/>
      <c r="AP102" s="789"/>
      <c r="AQ102" s="790"/>
    </row>
    <row r="103" spans="2:43" ht="15.75" customHeight="1" thickBot="1">
      <c r="B103" s="214">
        <v>69</v>
      </c>
      <c r="D103" s="742" t="s">
        <v>422</v>
      </c>
      <c r="E103" s="743"/>
      <c r="F103" s="381"/>
      <c r="G103" s="304"/>
      <c r="H103" s="441">
        <v>0</v>
      </c>
      <c r="I103" s="441">
        <v>0</v>
      </c>
      <c r="J103" s="441">
        <v>-0.83944021870709129</v>
      </c>
      <c r="K103" s="441">
        <v>-0.57685298977817379</v>
      </c>
      <c r="L103" s="441">
        <v>-0.47142129395155308</v>
      </c>
      <c r="M103" s="441">
        <v>-0.44398400140014616</v>
      </c>
      <c r="N103" s="441">
        <v>-0.52608841761377256</v>
      </c>
      <c r="O103" s="441">
        <v>-0.49027441216259149</v>
      </c>
      <c r="P103" s="442"/>
      <c r="Q103" s="441"/>
      <c r="R103" s="441">
        <v>0</v>
      </c>
      <c r="S103" s="441">
        <v>-0.83944021870709129</v>
      </c>
      <c r="T103" s="441">
        <v>-0.57685298977817379</v>
      </c>
      <c r="U103" s="441">
        <v>-0.47142129395155308</v>
      </c>
      <c r="V103" s="441">
        <v>-0.44398400140014616</v>
      </c>
      <c r="W103" s="441">
        <v>-0.52608841761377256</v>
      </c>
      <c r="X103" s="441">
        <v>-0.49027441216259149</v>
      </c>
      <c r="Z103" s="441">
        <v>0</v>
      </c>
      <c r="AA103" s="441">
        <v>0</v>
      </c>
      <c r="AB103" s="441">
        <v>0</v>
      </c>
      <c r="AC103" s="441">
        <v>0</v>
      </c>
      <c r="AD103" s="441">
        <v>0</v>
      </c>
      <c r="AE103" s="441">
        <v>0</v>
      </c>
      <c r="AF103" s="441">
        <v>0</v>
      </c>
      <c r="AG103" s="441">
        <v>0</v>
      </c>
      <c r="AI103" s="593"/>
      <c r="AJ103" s="594"/>
      <c r="AK103" s="594"/>
      <c r="AL103" s="594"/>
      <c r="AM103" s="594"/>
      <c r="AN103" s="594"/>
      <c r="AO103" s="594"/>
      <c r="AP103" s="594"/>
      <c r="AQ103" s="595"/>
    </row>
    <row r="104" spans="2:43" ht="15.75" hidden="1" customHeight="1" thickTop="1">
      <c r="B104" s="214"/>
      <c r="D104" s="374" t="s">
        <v>401</v>
      </c>
      <c r="E104" s="377"/>
      <c r="F104" s="384"/>
      <c r="G104" s="304"/>
      <c r="H104" s="307">
        <v>0</v>
      </c>
      <c r="I104" s="307">
        <v>0</v>
      </c>
      <c r="J104" s="307">
        <v>0</v>
      </c>
      <c r="K104" s="307">
        <v>0</v>
      </c>
      <c r="L104" s="307">
        <v>0</v>
      </c>
      <c r="M104" s="305">
        <v>0</v>
      </c>
      <c r="N104" s="305">
        <v>0</v>
      </c>
      <c r="O104" s="305">
        <v>0</v>
      </c>
      <c r="Q104" s="307"/>
      <c r="R104" s="307"/>
      <c r="S104" s="307"/>
      <c r="T104" s="307"/>
      <c r="U104" s="307"/>
      <c r="V104" s="305"/>
      <c r="W104" s="305"/>
      <c r="X104" s="305"/>
      <c r="Z104" s="307">
        <v>0</v>
      </c>
      <c r="AA104" s="307">
        <v>0</v>
      </c>
      <c r="AB104" s="307">
        <v>0</v>
      </c>
      <c r="AC104" s="307">
        <v>0</v>
      </c>
      <c r="AD104" s="307">
        <v>0</v>
      </c>
      <c r="AE104" s="305">
        <v>0</v>
      </c>
      <c r="AF104" s="305">
        <v>0</v>
      </c>
      <c r="AG104" s="305">
        <v>0</v>
      </c>
      <c r="AI104" s="593"/>
      <c r="AJ104" s="594"/>
      <c r="AK104" s="594"/>
      <c r="AL104" s="594"/>
      <c r="AM104" s="594"/>
      <c r="AN104" s="594"/>
      <c r="AO104" s="594"/>
      <c r="AP104" s="594"/>
      <c r="AQ104" s="595"/>
    </row>
    <row r="105" spans="2:43" ht="15.75" hidden="1" customHeight="1">
      <c r="B105" s="214"/>
      <c r="D105" s="375" t="s">
        <v>403</v>
      </c>
      <c r="E105" s="288"/>
      <c r="F105" s="385"/>
      <c r="G105" s="304"/>
      <c r="H105" s="306">
        <v>0</v>
      </c>
      <c r="I105" s="306">
        <v>0</v>
      </c>
      <c r="J105" s="306">
        <v>0</v>
      </c>
      <c r="K105" s="306">
        <v>0</v>
      </c>
      <c r="L105" s="306">
        <v>0</v>
      </c>
      <c r="M105" s="306">
        <v>0</v>
      </c>
      <c r="N105" s="306">
        <v>0</v>
      </c>
      <c r="O105" s="306">
        <v>0</v>
      </c>
      <c r="Q105" s="306"/>
      <c r="R105" s="306"/>
      <c r="S105" s="306"/>
      <c r="T105" s="306"/>
      <c r="U105" s="306"/>
      <c r="V105" s="306"/>
      <c r="W105" s="306"/>
      <c r="X105" s="306"/>
      <c r="Z105" s="306">
        <v>0</v>
      </c>
      <c r="AA105" s="306">
        <v>0</v>
      </c>
      <c r="AB105" s="306">
        <v>0</v>
      </c>
      <c r="AC105" s="306">
        <v>0</v>
      </c>
      <c r="AD105" s="306">
        <v>0</v>
      </c>
      <c r="AE105" s="306">
        <v>0</v>
      </c>
      <c r="AF105" s="306">
        <v>0</v>
      </c>
      <c r="AG105" s="306">
        <v>0</v>
      </c>
      <c r="AI105" s="593"/>
      <c r="AJ105" s="594"/>
      <c r="AK105" s="594"/>
      <c r="AL105" s="594"/>
      <c r="AM105" s="594"/>
      <c r="AN105" s="594"/>
      <c r="AO105" s="594"/>
      <c r="AP105" s="594"/>
      <c r="AQ105" s="595"/>
    </row>
    <row r="106" spans="2:43" ht="15.75" hidden="1" customHeight="1">
      <c r="B106" s="214"/>
      <c r="D106" s="378" t="s">
        <v>404</v>
      </c>
      <c r="E106" s="376"/>
      <c r="F106" s="385"/>
      <c r="G106" s="304"/>
      <c r="H106" s="379">
        <v>0</v>
      </c>
      <c r="I106" s="379">
        <v>0</v>
      </c>
      <c r="J106" s="379">
        <v>0</v>
      </c>
      <c r="K106" s="379">
        <v>0</v>
      </c>
      <c r="L106" s="379">
        <v>0</v>
      </c>
      <c r="M106" s="379">
        <v>0</v>
      </c>
      <c r="N106" s="379">
        <v>0</v>
      </c>
      <c r="O106" s="379">
        <v>0</v>
      </c>
      <c r="Q106" s="379"/>
      <c r="R106" s="379"/>
      <c r="S106" s="379"/>
      <c r="T106" s="379"/>
      <c r="U106" s="379"/>
      <c r="V106" s="379"/>
      <c r="W106" s="379"/>
      <c r="X106" s="379"/>
      <c r="Z106" s="379">
        <v>0</v>
      </c>
      <c r="AA106" s="379">
        <v>0</v>
      </c>
      <c r="AB106" s="379">
        <v>0</v>
      </c>
      <c r="AC106" s="379">
        <v>0</v>
      </c>
      <c r="AD106" s="379">
        <v>0</v>
      </c>
      <c r="AE106" s="379">
        <v>0</v>
      </c>
      <c r="AF106" s="379">
        <v>0</v>
      </c>
      <c r="AG106" s="379">
        <v>0</v>
      </c>
      <c r="AI106" s="593"/>
      <c r="AJ106" s="594"/>
      <c r="AK106" s="594"/>
      <c r="AL106" s="594"/>
      <c r="AM106" s="594"/>
      <c r="AN106" s="594"/>
      <c r="AO106" s="594"/>
      <c r="AP106" s="594"/>
      <c r="AQ106" s="595"/>
    </row>
    <row r="107" spans="2:43" ht="15.75" customHeight="1" thickTop="1">
      <c r="B107" s="214"/>
      <c r="D107" s="244"/>
      <c r="E107" s="244"/>
      <c r="G107" s="244"/>
      <c r="AI107" s="596"/>
      <c r="AJ107" s="596"/>
      <c r="AK107" s="596"/>
      <c r="AL107" s="596"/>
      <c r="AM107" s="596"/>
      <c r="AN107" s="596"/>
      <c r="AO107" s="596"/>
      <c r="AP107" s="596"/>
      <c r="AQ107" s="596"/>
    </row>
    <row r="108" spans="2:43" ht="15.75" customHeight="1">
      <c r="B108" s="214">
        <v>70</v>
      </c>
      <c r="D108" s="371" t="s">
        <v>405</v>
      </c>
      <c r="E108" s="380"/>
      <c r="F108" s="380"/>
      <c r="G108" s="304"/>
      <c r="H108" s="444">
        <v>0</v>
      </c>
      <c r="I108" s="444">
        <v>0.94830389560356076</v>
      </c>
      <c r="J108" s="444">
        <v>-5.464528326093113</v>
      </c>
      <c r="K108" s="444">
        <v>-6.20481167760658</v>
      </c>
      <c r="L108" s="444">
        <v>-10.199660951308287</v>
      </c>
      <c r="M108" s="444">
        <v>-14.223317681678855</v>
      </c>
      <c r="N108" s="444">
        <v>-14.977071773609572</v>
      </c>
      <c r="O108" s="444">
        <v>-19.222299829446886</v>
      </c>
      <c r="P108" s="442"/>
      <c r="Q108" s="444"/>
      <c r="R108" s="444">
        <v>0.94830389560356076</v>
      </c>
      <c r="S108" s="444">
        <v>-5.464528326093113</v>
      </c>
      <c r="T108" s="444">
        <v>-6.20481167760658</v>
      </c>
      <c r="U108" s="444">
        <v>-10.199660951308287</v>
      </c>
      <c r="V108" s="444">
        <v>-14.223317681678855</v>
      </c>
      <c r="W108" s="444">
        <v>-14.977071773609572</v>
      </c>
      <c r="X108" s="444">
        <v>-19.222299829446886</v>
      </c>
      <c r="Z108" s="444">
        <v>0</v>
      </c>
      <c r="AA108" s="444">
        <v>0</v>
      </c>
      <c r="AB108" s="444">
        <v>0</v>
      </c>
      <c r="AC108" s="444">
        <v>0</v>
      </c>
      <c r="AD108" s="444">
        <v>0</v>
      </c>
      <c r="AE108" s="444">
        <v>0</v>
      </c>
      <c r="AF108" s="444">
        <v>0</v>
      </c>
      <c r="AG108" s="444">
        <v>0</v>
      </c>
      <c r="AI108" s="593"/>
      <c r="AJ108" s="594"/>
      <c r="AK108" s="594"/>
      <c r="AL108" s="594"/>
      <c r="AM108" s="594"/>
      <c r="AN108" s="594"/>
      <c r="AO108" s="594"/>
      <c r="AP108" s="594"/>
      <c r="AQ108" s="595"/>
    </row>
    <row r="109" spans="2:43" ht="15.75" customHeight="1">
      <c r="B109" s="214">
        <v>71</v>
      </c>
      <c r="D109" s="371" t="s">
        <v>406</v>
      </c>
      <c r="E109" s="380"/>
      <c r="F109" s="380"/>
      <c r="G109" s="304"/>
      <c r="H109" s="445">
        <v>0</v>
      </c>
      <c r="I109" s="445">
        <v>0.94830389560356076</v>
      </c>
      <c r="J109" s="445">
        <v>-5.464528326093113</v>
      </c>
      <c r="K109" s="445">
        <v>-6.20481167760658</v>
      </c>
      <c r="L109" s="445">
        <v>-10.199660951308287</v>
      </c>
      <c r="M109" s="445">
        <v>-14.223317681678855</v>
      </c>
      <c r="N109" s="445">
        <v>-14.977071773609572</v>
      </c>
      <c r="O109" s="445">
        <v>-19.222299829446886</v>
      </c>
      <c r="P109" s="442"/>
      <c r="Q109" s="445"/>
      <c r="R109" s="445">
        <v>0.94830389560356076</v>
      </c>
      <c r="S109" s="445">
        <v>-5.464528326093113</v>
      </c>
      <c r="T109" s="445">
        <v>-6.20481167760658</v>
      </c>
      <c r="U109" s="445">
        <v>-10.199660951308287</v>
      </c>
      <c r="V109" s="445">
        <v>-14.223317681678855</v>
      </c>
      <c r="W109" s="445">
        <v>-14.977071773609572</v>
      </c>
      <c r="X109" s="445">
        <v>-19.222299829446886</v>
      </c>
      <c r="Z109" s="445">
        <v>0</v>
      </c>
      <c r="AA109" s="445">
        <v>0</v>
      </c>
      <c r="AB109" s="445">
        <v>0</v>
      </c>
      <c r="AC109" s="445">
        <v>0</v>
      </c>
      <c r="AD109" s="445">
        <v>0</v>
      </c>
      <c r="AE109" s="445">
        <v>0</v>
      </c>
      <c r="AF109" s="445">
        <v>0</v>
      </c>
      <c r="AG109" s="445">
        <v>0</v>
      </c>
      <c r="AI109" s="425"/>
      <c r="AJ109" s="426"/>
      <c r="AK109" s="426"/>
      <c r="AL109" s="426"/>
      <c r="AM109" s="426"/>
      <c r="AN109" s="426"/>
      <c r="AO109" s="426"/>
      <c r="AP109" s="426"/>
      <c r="AQ109" s="427"/>
    </row>
    <row r="110" spans="2:43">
      <c r="B110" s="214"/>
      <c r="G110" s="304"/>
      <c r="J110" s="309"/>
      <c r="S110" s="309"/>
      <c r="AB110" s="309"/>
    </row>
    <row r="111" spans="2:43" hidden="1">
      <c r="D111" s="624" t="s">
        <v>451</v>
      </c>
      <c r="E111" s="624"/>
      <c r="F111" s="625"/>
      <c r="H111" s="626">
        <v>0</v>
      </c>
      <c r="I111" s="626">
        <v>-9.696104396439198E-3</v>
      </c>
      <c r="J111" s="626">
        <v>5.0025173628331032E-2</v>
      </c>
      <c r="K111" s="626">
        <v>2.7636165841562033E-2</v>
      </c>
      <c r="L111" s="626">
        <v>0</v>
      </c>
      <c r="M111" s="626">
        <v>0</v>
      </c>
      <c r="N111" s="626">
        <v>0</v>
      </c>
      <c r="O111" s="626">
        <v>0</v>
      </c>
      <c r="Q111" s="626">
        <v>0</v>
      </c>
      <c r="R111" s="626">
        <v>-9.696104396439198E-3</v>
      </c>
      <c r="S111" s="626">
        <v>5.0025173628331032E-2</v>
      </c>
      <c r="T111" s="626">
        <v>2.7636165841562033E-2</v>
      </c>
      <c r="U111" s="626">
        <v>0</v>
      </c>
      <c r="V111" s="626">
        <v>0</v>
      </c>
      <c r="W111" s="626">
        <v>0</v>
      </c>
      <c r="X111" s="626">
        <v>0</v>
      </c>
      <c r="Y111" s="586"/>
      <c r="AA111" s="626">
        <v>0</v>
      </c>
      <c r="AB111" s="626">
        <v>0</v>
      </c>
      <c r="AC111" s="626">
        <v>0</v>
      </c>
      <c r="AD111" s="626">
        <v>0</v>
      </c>
      <c r="AE111" s="626">
        <v>0</v>
      </c>
      <c r="AF111" s="626">
        <v>0</v>
      </c>
      <c r="AG111" s="626">
        <v>0</v>
      </c>
    </row>
    <row r="112" spans="2:43" hidden="1"/>
    <row r="113" spans="10:14" hidden="1"/>
    <row r="114" spans="10:14" hidden="1"/>
    <row r="115" spans="10:14" hidden="1">
      <c r="J115" s="634"/>
      <c r="K115" s="634"/>
      <c r="L115" s="634"/>
      <c r="M115" s="634"/>
      <c r="N115" s="634"/>
    </row>
    <row r="116" spans="10:14" hidden="1">
      <c r="J116" s="635"/>
      <c r="K116" s="635"/>
      <c r="L116" s="635"/>
      <c r="M116" s="635"/>
      <c r="N116" s="635"/>
    </row>
  </sheetData>
  <mergeCells count="52">
    <mergeCell ref="AI4:AQ4"/>
    <mergeCell ref="AG6:AG7"/>
    <mergeCell ref="Z4:AG4"/>
    <mergeCell ref="Z6:Z7"/>
    <mergeCell ref="AA6:AA7"/>
    <mergeCell ref="AB6:AB7"/>
    <mergeCell ref="AC6:AC7"/>
    <mergeCell ref="AD6:AD7"/>
    <mergeCell ref="AE6:AE7"/>
    <mergeCell ref="AF6:AF7"/>
    <mergeCell ref="AI91:AQ91"/>
    <mergeCell ref="AI99:AQ99"/>
    <mergeCell ref="AI102:AQ102"/>
    <mergeCell ref="AI74:AQ76"/>
    <mergeCell ref="AI41:AQ44"/>
    <mergeCell ref="D85:E85"/>
    <mergeCell ref="D90:E90"/>
    <mergeCell ref="D46:E46"/>
    <mergeCell ref="D91:E91"/>
    <mergeCell ref="D53:E53"/>
    <mergeCell ref="D64:E64"/>
    <mergeCell ref="D71:E71"/>
    <mergeCell ref="D76:E76"/>
    <mergeCell ref="L6:L7"/>
    <mergeCell ref="I6:I7"/>
    <mergeCell ref="AI48:AQ51"/>
    <mergeCell ref="D6:D7"/>
    <mergeCell ref="E6:E7"/>
    <mergeCell ref="F6:F7"/>
    <mergeCell ref="AI35:AQ35"/>
    <mergeCell ref="AI16:AQ16"/>
    <mergeCell ref="M6:M7"/>
    <mergeCell ref="AI17:AQ17"/>
    <mergeCell ref="X6:X7"/>
    <mergeCell ref="V6:V7"/>
    <mergeCell ref="AI24:AQ25"/>
    <mergeCell ref="D103:E103"/>
    <mergeCell ref="D4:F4"/>
    <mergeCell ref="D9:F9"/>
    <mergeCell ref="H4:O4"/>
    <mergeCell ref="Q4:X4"/>
    <mergeCell ref="O6:O7"/>
    <mergeCell ref="Q6:Q7"/>
    <mergeCell ref="R6:R7"/>
    <mergeCell ref="S6:S7"/>
    <mergeCell ref="T6:T7"/>
    <mergeCell ref="U6:U7"/>
    <mergeCell ref="W6:W7"/>
    <mergeCell ref="N6:N7"/>
    <mergeCell ref="H6:H7"/>
    <mergeCell ref="J6:J7"/>
    <mergeCell ref="K6:K7"/>
  </mergeCells>
  <conditionalFormatting sqref="E47:E51 F86 F92 F104 F78:F80 D110:F110 D73:D75 E74:F75 Z73:AG75 D66:F70 D55:F63 H55:O63 D11:F30 W55:X63 Z55:AE63 W66:X70 W73:X75 G75:G76 E92:E100 W110:X110 D91:E91 G108:G110 AF110:AG110 AF78:AG78 D78:E82 H73:O75 D46:D47 F46:O47 W52:X52 F50:G51 W11:X30 Z52:AE52 W78:X78 D45:F45 E44:F44 H45:O45 W45:X47 Z33:AE47 H33:O43 W33:X43 D33:F43 H66:O70 G78:O78 D108:M109 F48:M49 P48:P49 Z70:AG70 G84:M100 D84:D100 E84:E90 H110:O110 D103:E106 G103:M106 G101:H102 G79:M82 Z11:AE30 AG14:AG17 Z66:AE69 AG66:AG69 AG33:AG47 AG52 AG55:AG63 H11:O30 AG20:AG30">
    <cfRule type="cellIs" dxfId="355" priority="841" operator="lessThan">
      <formula>0</formula>
    </cfRule>
  </conditionalFormatting>
  <conditionalFormatting sqref="W110:X110 AF110:AG110 I46:O47 W46:X47 AA46:AE47 I108:M109 H84:M100 I110:O110 H103:M106 H101:H102 H79:M82 AG46:AG47">
    <cfRule type="cellIs" dxfId="354" priority="838" operator="lessThan">
      <formula>0</formula>
    </cfRule>
    <cfRule type="cellIs" dxfId="353" priority="839" operator="lessThan">
      <formula>0</formula>
    </cfRule>
    <cfRule type="cellIs" dxfId="352" priority="840" operator="lessThan">
      <formula>0</formula>
    </cfRule>
  </conditionalFormatting>
  <conditionalFormatting sqref="H63:O63 W63:X63 Z63:AE63 AG63">
    <cfRule type="cellIs" dxfId="351" priority="833" operator="notEqual">
      <formula>0</formula>
    </cfRule>
  </conditionalFormatting>
  <conditionalFormatting sqref="D80:E80">
    <cfRule type="cellIs" dxfId="350" priority="760" operator="lessThan">
      <formula>0</formula>
    </cfRule>
  </conditionalFormatting>
  <conditionalFormatting sqref="D85">
    <cfRule type="cellIs" dxfId="349" priority="759" operator="lessThan">
      <formula>0</formula>
    </cfRule>
  </conditionalFormatting>
  <conditionalFormatting sqref="D90">
    <cfRule type="cellIs" dxfId="348" priority="758" operator="lessThan">
      <formula>0</formula>
    </cfRule>
  </conditionalFormatting>
  <conditionalFormatting sqref="D91">
    <cfRule type="cellIs" dxfId="347" priority="757" operator="lessThan">
      <formula>0</formula>
    </cfRule>
  </conditionalFormatting>
  <conditionalFormatting sqref="D103:E103">
    <cfRule type="cellIs" dxfId="346" priority="756" operator="lessThan">
      <formula>0</formula>
    </cfRule>
  </conditionalFormatting>
  <conditionalFormatting sqref="H108:H109">
    <cfRule type="cellIs" dxfId="345" priority="753" operator="lessThan">
      <formula>0</formula>
    </cfRule>
    <cfRule type="cellIs" dxfId="344" priority="754" operator="lessThan">
      <formula>0</formula>
    </cfRule>
    <cfRule type="cellIs" dxfId="343" priority="755" operator="lessThan">
      <formula>0</formula>
    </cfRule>
  </conditionalFormatting>
  <conditionalFormatting sqref="D91">
    <cfRule type="cellIs" dxfId="342" priority="752" operator="lessThan">
      <formula>0</formula>
    </cfRule>
  </conditionalFormatting>
  <conditionalFormatting sqref="D103">
    <cfRule type="cellIs" dxfId="341" priority="751" operator="lessThan">
      <formula>0</formula>
    </cfRule>
  </conditionalFormatting>
  <conditionalFormatting sqref="I50:M50">
    <cfRule type="cellIs" dxfId="340" priority="692" operator="lessThan">
      <formula>0</formula>
    </cfRule>
    <cfRule type="cellIs" dxfId="339" priority="693" operator="lessThan">
      <formula>0</formula>
    </cfRule>
    <cfRule type="cellIs" dxfId="338" priority="694" operator="lessThan">
      <formula>0</formula>
    </cfRule>
  </conditionalFormatting>
  <conditionalFormatting sqref="H50">
    <cfRule type="cellIs" dxfId="337" priority="689" operator="lessThan">
      <formula>0</formula>
    </cfRule>
    <cfRule type="cellIs" dxfId="336" priority="690" operator="lessThan">
      <formula>0</formula>
    </cfRule>
    <cfRule type="cellIs" dxfId="335" priority="691" operator="lessThan">
      <formula>0</formula>
    </cfRule>
  </conditionalFormatting>
  <conditionalFormatting sqref="D46">
    <cfRule type="cellIs" dxfId="334" priority="728" operator="lessThan">
      <formula>0</formula>
    </cfRule>
  </conditionalFormatting>
  <conditionalFormatting sqref="AH48:AH49">
    <cfRule type="cellIs" dxfId="333" priority="621" operator="lessThan">
      <formula>0</formula>
    </cfRule>
  </conditionalFormatting>
  <conditionalFormatting sqref="AA52:AE52">
    <cfRule type="cellIs" dxfId="332" priority="712" operator="lessThan">
      <formula>0</formula>
    </cfRule>
    <cfRule type="cellIs" dxfId="331" priority="713" operator="lessThan">
      <formula>0</formula>
    </cfRule>
    <cfRule type="cellIs" dxfId="330" priority="714" operator="lessThan">
      <formula>0</formula>
    </cfRule>
  </conditionalFormatting>
  <conditionalFormatting sqref="Z52">
    <cfRule type="cellIs" dxfId="329" priority="709" operator="lessThan">
      <formula>0</formula>
    </cfRule>
    <cfRule type="cellIs" dxfId="328" priority="710" operator="lessThan">
      <formula>0</formula>
    </cfRule>
    <cfRule type="cellIs" dxfId="327" priority="711" operator="lessThan">
      <formula>0</formula>
    </cfRule>
  </conditionalFormatting>
  <conditionalFormatting sqref="Z52">
    <cfRule type="cellIs" dxfId="326" priority="706" operator="lessThan">
      <formula>0</formula>
    </cfRule>
    <cfRule type="cellIs" dxfId="325" priority="707" operator="lessThan">
      <formula>0</formula>
    </cfRule>
    <cfRule type="cellIs" dxfId="324" priority="708" operator="lessThan">
      <formula>0</formula>
    </cfRule>
  </conditionalFormatting>
  <conditionalFormatting sqref="Z52">
    <cfRule type="cellIs" dxfId="323" priority="703" operator="lessThan">
      <formula>0</formula>
    </cfRule>
    <cfRule type="cellIs" dxfId="322" priority="704" operator="lessThan">
      <formula>0</formula>
    </cfRule>
    <cfRule type="cellIs" dxfId="321" priority="705" operator="lessThan">
      <formula>0</formula>
    </cfRule>
  </conditionalFormatting>
  <conditionalFormatting sqref="I49:M49">
    <cfRule type="cellIs" dxfId="320" priority="700" operator="lessThan">
      <formula>0</formula>
    </cfRule>
    <cfRule type="cellIs" dxfId="319" priority="701" operator="lessThan">
      <formula>0</formula>
    </cfRule>
    <cfRule type="cellIs" dxfId="318" priority="702" operator="lessThan">
      <formula>0</formula>
    </cfRule>
  </conditionalFormatting>
  <conditionalFormatting sqref="H49">
    <cfRule type="cellIs" dxfId="317" priority="697" operator="lessThan">
      <formula>0</formula>
    </cfRule>
    <cfRule type="cellIs" dxfId="316" priority="698" operator="lessThan">
      <formula>0</formula>
    </cfRule>
    <cfRule type="cellIs" dxfId="315" priority="699" operator="lessThan">
      <formula>0</formula>
    </cfRule>
  </conditionalFormatting>
  <conditionalFormatting sqref="D48">
    <cfRule type="cellIs" dxfId="314" priority="696" operator="lessThan">
      <formula>0</formula>
    </cfRule>
  </conditionalFormatting>
  <conditionalFormatting sqref="H50:M50 P50">
    <cfRule type="cellIs" dxfId="313" priority="695" operator="lessThan">
      <formula>0</formula>
    </cfRule>
  </conditionalFormatting>
  <conditionalFormatting sqref="H51:M51 P51">
    <cfRule type="cellIs" dxfId="312" priority="688" operator="lessThan">
      <formula>0</formula>
    </cfRule>
  </conditionalFormatting>
  <conditionalFormatting sqref="I51:M51">
    <cfRule type="cellIs" dxfId="311" priority="685" operator="lessThan">
      <formula>0</formula>
    </cfRule>
    <cfRule type="cellIs" dxfId="310" priority="686" operator="lessThan">
      <formula>0</formula>
    </cfRule>
    <cfRule type="cellIs" dxfId="309" priority="687" operator="lessThan">
      <formula>0</formula>
    </cfRule>
  </conditionalFormatting>
  <conditionalFormatting sqref="H51">
    <cfRule type="cellIs" dxfId="308" priority="682" operator="lessThan">
      <formula>0</formula>
    </cfRule>
    <cfRule type="cellIs" dxfId="307" priority="683" operator="lessThan">
      <formula>0</formula>
    </cfRule>
    <cfRule type="cellIs" dxfId="306" priority="684" operator="lessThan">
      <formula>0</formula>
    </cfRule>
  </conditionalFormatting>
  <conditionalFormatting sqref="W79:W82 W108:W109 W84:W106">
    <cfRule type="cellIs" dxfId="305" priority="566" operator="lessThan">
      <formula>0</formula>
    </cfRule>
    <cfRule type="cellIs" dxfId="304" priority="567" operator="lessThan">
      <formula>0</formula>
    </cfRule>
    <cfRule type="cellIs" dxfId="303" priority="568" operator="lessThan">
      <formula>0</formula>
    </cfRule>
  </conditionalFormatting>
  <conditionalFormatting sqref="AH50">
    <cfRule type="cellIs" dxfId="302" priority="614" operator="lessThan">
      <formula>0</formula>
    </cfRule>
  </conditionalFormatting>
  <conditionalFormatting sqref="AH51">
    <cfRule type="cellIs" dxfId="301" priority="607" operator="lessThan">
      <formula>0</formula>
    </cfRule>
  </conditionalFormatting>
  <conditionalFormatting sqref="D53 F53">
    <cfRule type="cellIs" dxfId="300" priority="600" operator="lessThan">
      <formula>0</formula>
    </cfRule>
  </conditionalFormatting>
  <conditionalFormatting sqref="D53 F53">
    <cfRule type="cellIs" dxfId="299" priority="599" operator="lessThan">
      <formula>0</formula>
    </cfRule>
  </conditionalFormatting>
  <conditionalFormatting sqref="D64 F64">
    <cfRule type="cellIs" dxfId="298" priority="598" operator="lessThan">
      <formula>0</formula>
    </cfRule>
  </conditionalFormatting>
  <conditionalFormatting sqref="D64 F64">
    <cfRule type="cellIs" dxfId="297" priority="597" operator="lessThan">
      <formula>0</formula>
    </cfRule>
  </conditionalFormatting>
  <conditionalFormatting sqref="D71 F71">
    <cfRule type="cellIs" dxfId="296" priority="596" operator="lessThan">
      <formula>0</formula>
    </cfRule>
  </conditionalFormatting>
  <conditionalFormatting sqref="D71 F71">
    <cfRule type="cellIs" dxfId="295" priority="595" operator="lessThan">
      <formula>0</formula>
    </cfRule>
  </conditionalFormatting>
  <conditionalFormatting sqref="D76 F76">
    <cfRule type="cellIs" dxfId="294" priority="594" operator="lessThan">
      <formula>0</formula>
    </cfRule>
  </conditionalFormatting>
  <conditionalFormatting sqref="D76 F76">
    <cfRule type="cellIs" dxfId="293" priority="593" operator="lessThan">
      <formula>0</formula>
    </cfRule>
  </conditionalFormatting>
  <conditionalFormatting sqref="D44">
    <cfRule type="cellIs" dxfId="292" priority="590" operator="lessThan">
      <formula>0</formula>
    </cfRule>
  </conditionalFormatting>
  <conditionalFormatting sqref="H44:O44">
    <cfRule type="cellIs" dxfId="291" priority="589" operator="lessThan">
      <formula>0</formula>
    </cfRule>
  </conditionalFormatting>
  <conditionalFormatting sqref="W44">
    <cfRule type="cellIs" dxfId="290" priority="582" operator="lessThan">
      <formula>0</formula>
    </cfRule>
  </conditionalFormatting>
  <conditionalFormatting sqref="X44">
    <cfRule type="cellIs" dxfId="289" priority="581" operator="lessThan">
      <formula>0</formula>
    </cfRule>
  </conditionalFormatting>
  <conditionalFormatting sqref="Z78:AE82 Z108:AE110 Z84:AE100 Z103:AE106 Z101:Z102">
    <cfRule type="cellIs" dxfId="288" priority="580" operator="lessThan">
      <formula>0</formula>
    </cfRule>
  </conditionalFormatting>
  <conditionalFormatting sqref="AA108:AE110 Z79:AE82 Z84:AE100 Z103:AE106 Z101:Z102">
    <cfRule type="cellIs" dxfId="287" priority="577" operator="lessThan">
      <formula>0</formula>
    </cfRule>
    <cfRule type="cellIs" dxfId="286" priority="578" operator="lessThan">
      <formula>0</formula>
    </cfRule>
    <cfRule type="cellIs" dxfId="285" priority="579" operator="lessThan">
      <formula>0</formula>
    </cfRule>
  </conditionalFormatting>
  <conditionalFormatting sqref="Z108:Z109">
    <cfRule type="cellIs" dxfId="284" priority="574" operator="lessThan">
      <formula>0</formula>
    </cfRule>
    <cfRule type="cellIs" dxfId="283" priority="575" operator="lessThan">
      <formula>0</formula>
    </cfRule>
    <cfRule type="cellIs" dxfId="282" priority="576" operator="lessThan">
      <formula>0</formula>
    </cfRule>
  </conditionalFormatting>
  <conditionalFormatting sqref="Z108:Z109">
    <cfRule type="cellIs" dxfId="281" priority="571" operator="lessThan">
      <formula>0</formula>
    </cfRule>
    <cfRule type="cellIs" dxfId="280" priority="572" operator="lessThan">
      <formula>0</formula>
    </cfRule>
    <cfRule type="cellIs" dxfId="279" priority="573" operator="lessThan">
      <formula>0</formula>
    </cfRule>
  </conditionalFormatting>
  <conditionalFormatting sqref="D31:F32 W31:X32 H31:O32 Z31:AE32 AG31:AG32">
    <cfRule type="cellIs" dxfId="278" priority="570" operator="lessThan">
      <formula>0</formula>
    </cfRule>
  </conditionalFormatting>
  <conditionalFormatting sqref="W79:W82 W108:W109 W84:W106">
    <cfRule type="cellIs" dxfId="277" priority="569" operator="lessThan">
      <formula>0</formula>
    </cfRule>
  </conditionalFormatting>
  <conditionalFormatting sqref="N50">
    <cfRule type="cellIs" dxfId="276" priority="549" operator="lessThan">
      <formula>0</formula>
    </cfRule>
  </conditionalFormatting>
  <conditionalFormatting sqref="N50">
    <cfRule type="cellIs" dxfId="275" priority="546" operator="lessThan">
      <formula>0</formula>
    </cfRule>
    <cfRule type="cellIs" dxfId="274" priority="547" operator="lessThan">
      <formula>0</formula>
    </cfRule>
    <cfRule type="cellIs" dxfId="273" priority="548" operator="lessThan">
      <formula>0</formula>
    </cfRule>
  </conditionalFormatting>
  <conditionalFormatting sqref="N80:N82 N84:N89 N92:N100 N104:N106">
    <cfRule type="cellIs" dxfId="272" priority="561" operator="lessThan">
      <formula>0</formula>
    </cfRule>
  </conditionalFormatting>
  <conditionalFormatting sqref="N80:N82 N84:N89 N92:N100 N104:N106">
    <cfRule type="cellIs" dxfId="271" priority="558" operator="lessThan">
      <formula>0</formula>
    </cfRule>
    <cfRule type="cellIs" dxfId="270" priority="559" operator="lessThan">
      <formula>0</formula>
    </cfRule>
    <cfRule type="cellIs" dxfId="269" priority="560" operator="lessThan">
      <formula>0</formula>
    </cfRule>
  </conditionalFormatting>
  <conditionalFormatting sqref="W50">
    <cfRule type="cellIs" dxfId="268" priority="537" operator="lessThan">
      <formula>0</formula>
    </cfRule>
  </conditionalFormatting>
  <conditionalFormatting sqref="W50">
    <cfRule type="cellIs" dxfId="267" priority="534" operator="lessThan">
      <formula>0</formula>
    </cfRule>
    <cfRule type="cellIs" dxfId="266" priority="535" operator="lessThan">
      <formula>0</formula>
    </cfRule>
    <cfRule type="cellIs" dxfId="265" priority="536" operator="lessThan">
      <formula>0</formula>
    </cfRule>
  </conditionalFormatting>
  <conditionalFormatting sqref="N48:N49">
    <cfRule type="cellIs" dxfId="264" priority="553" operator="lessThan">
      <formula>0</formula>
    </cfRule>
  </conditionalFormatting>
  <conditionalFormatting sqref="N49">
    <cfRule type="cellIs" dxfId="263" priority="550" operator="lessThan">
      <formula>0</formula>
    </cfRule>
    <cfRule type="cellIs" dxfId="262" priority="551" operator="lessThan">
      <formula>0</formula>
    </cfRule>
    <cfRule type="cellIs" dxfId="261" priority="552" operator="lessThan">
      <formula>0</formula>
    </cfRule>
  </conditionalFormatting>
  <conditionalFormatting sqref="N51">
    <cfRule type="cellIs" dxfId="260" priority="545" operator="lessThan">
      <formula>0</formula>
    </cfRule>
  </conditionalFormatting>
  <conditionalFormatting sqref="N51">
    <cfRule type="cellIs" dxfId="259" priority="542" operator="lessThan">
      <formula>0</formula>
    </cfRule>
    <cfRule type="cellIs" dxfId="258" priority="543" operator="lessThan">
      <formula>0</formula>
    </cfRule>
    <cfRule type="cellIs" dxfId="257" priority="544" operator="lessThan">
      <formula>0</formula>
    </cfRule>
  </conditionalFormatting>
  <conditionalFormatting sqref="W51">
    <cfRule type="cellIs" dxfId="256" priority="530" operator="lessThan">
      <formula>0</formula>
    </cfRule>
    <cfRule type="cellIs" dxfId="255" priority="531" operator="lessThan">
      <formula>0</formula>
    </cfRule>
    <cfRule type="cellIs" dxfId="254" priority="532" operator="lessThan">
      <formula>0</formula>
    </cfRule>
  </conditionalFormatting>
  <conditionalFormatting sqref="W48:W49">
    <cfRule type="cellIs" dxfId="253" priority="541" operator="lessThan">
      <formula>0</formula>
    </cfRule>
  </conditionalFormatting>
  <conditionalFormatting sqref="W49">
    <cfRule type="cellIs" dxfId="252" priority="538" operator="lessThan">
      <formula>0</formula>
    </cfRule>
    <cfRule type="cellIs" dxfId="251" priority="539" operator="lessThan">
      <formula>0</formula>
    </cfRule>
    <cfRule type="cellIs" dxfId="250" priority="540" operator="lessThan">
      <formula>0</formula>
    </cfRule>
  </conditionalFormatting>
  <conditionalFormatting sqref="W51">
    <cfRule type="cellIs" dxfId="249" priority="533" operator="lessThan">
      <formula>0</formula>
    </cfRule>
  </conditionalFormatting>
  <conditionalFormatting sqref="N90">
    <cfRule type="cellIs" dxfId="248" priority="517" operator="lessThan">
      <formula>0</formula>
    </cfRule>
  </conditionalFormatting>
  <conditionalFormatting sqref="N90">
    <cfRule type="cellIs" dxfId="247" priority="514" operator="lessThan">
      <formula>0</formula>
    </cfRule>
    <cfRule type="cellIs" dxfId="246" priority="515" operator="lessThan">
      <formula>0</formula>
    </cfRule>
    <cfRule type="cellIs" dxfId="245" priority="516" operator="lessThan">
      <formula>0</formula>
    </cfRule>
  </conditionalFormatting>
  <conditionalFormatting sqref="N91">
    <cfRule type="cellIs" dxfId="244" priority="513" operator="lessThan">
      <formula>0</formula>
    </cfRule>
  </conditionalFormatting>
  <conditionalFormatting sqref="N91">
    <cfRule type="cellIs" dxfId="243" priority="510" operator="lessThan">
      <formula>0</formula>
    </cfRule>
    <cfRule type="cellIs" dxfId="242" priority="511" operator="lessThan">
      <formula>0</formula>
    </cfRule>
    <cfRule type="cellIs" dxfId="241" priority="512" operator="lessThan">
      <formula>0</formula>
    </cfRule>
  </conditionalFormatting>
  <conditionalFormatting sqref="N103">
    <cfRule type="cellIs" dxfId="240" priority="509" operator="lessThan">
      <formula>0</formula>
    </cfRule>
  </conditionalFormatting>
  <conditionalFormatting sqref="N103">
    <cfRule type="cellIs" dxfId="239" priority="506" operator="lessThan">
      <formula>0</formula>
    </cfRule>
    <cfRule type="cellIs" dxfId="238" priority="507" operator="lessThan">
      <formula>0</formula>
    </cfRule>
    <cfRule type="cellIs" dxfId="237" priority="508" operator="lessThan">
      <formula>0</formula>
    </cfRule>
  </conditionalFormatting>
  <conditionalFormatting sqref="D83:E83 G83:M83">
    <cfRule type="cellIs" dxfId="236" priority="501" operator="lessThan">
      <formula>0</formula>
    </cfRule>
  </conditionalFormatting>
  <conditionalFormatting sqref="H83:M83">
    <cfRule type="cellIs" dxfId="235" priority="498" operator="lessThan">
      <formula>0</formula>
    </cfRule>
    <cfRule type="cellIs" dxfId="234" priority="499" operator="lessThan">
      <formula>0</formula>
    </cfRule>
    <cfRule type="cellIs" dxfId="233" priority="500" operator="lessThan">
      <formula>0</formula>
    </cfRule>
  </conditionalFormatting>
  <conditionalFormatting sqref="Z83:AE83">
    <cfRule type="cellIs" dxfId="232" priority="497" operator="lessThan">
      <formula>0</formula>
    </cfRule>
  </conditionalFormatting>
  <conditionalFormatting sqref="Z83:AE83">
    <cfRule type="cellIs" dxfId="231" priority="494" operator="lessThan">
      <formula>0</formula>
    </cfRule>
    <cfRule type="cellIs" dxfId="230" priority="495" operator="lessThan">
      <formula>0</formula>
    </cfRule>
    <cfRule type="cellIs" dxfId="229" priority="496" operator="lessThan">
      <formula>0</formula>
    </cfRule>
  </conditionalFormatting>
  <conditionalFormatting sqref="W83">
    <cfRule type="cellIs" dxfId="228" priority="493" operator="lessThan">
      <formula>0</formula>
    </cfRule>
  </conditionalFormatting>
  <conditionalFormatting sqref="W83">
    <cfRule type="cellIs" dxfId="227" priority="490" operator="lessThan">
      <formula>0</formula>
    </cfRule>
    <cfRule type="cellIs" dxfId="226" priority="491" operator="lessThan">
      <formula>0</formula>
    </cfRule>
    <cfRule type="cellIs" dxfId="225" priority="492" operator="lessThan">
      <formula>0</formula>
    </cfRule>
  </conditionalFormatting>
  <conditionalFormatting sqref="Z51:AE51">
    <cfRule type="cellIs" dxfId="224" priority="473" operator="lessThan">
      <formula>0</formula>
    </cfRule>
  </conditionalFormatting>
  <conditionalFormatting sqref="Z51:AE51">
    <cfRule type="cellIs" dxfId="223" priority="470" operator="lessThan">
      <formula>0</formula>
    </cfRule>
    <cfRule type="cellIs" dxfId="222" priority="471" operator="lessThan">
      <formula>0</formula>
    </cfRule>
    <cfRule type="cellIs" dxfId="221" priority="472" operator="lessThan">
      <formula>0</formula>
    </cfRule>
  </conditionalFormatting>
  <conditionalFormatting sqref="N83">
    <cfRule type="cellIs" dxfId="220" priority="485" operator="lessThan">
      <formula>0</formula>
    </cfRule>
  </conditionalFormatting>
  <conditionalFormatting sqref="N83">
    <cfRule type="cellIs" dxfId="219" priority="482" operator="lessThan">
      <formula>0</formula>
    </cfRule>
    <cfRule type="cellIs" dxfId="218" priority="483" operator="lessThan">
      <formula>0</formula>
    </cfRule>
    <cfRule type="cellIs" dxfId="217" priority="484" operator="lessThan">
      <formula>0</formula>
    </cfRule>
  </conditionalFormatting>
  <conditionalFormatting sqref="Z49:AE49 Z48 AB48:AE48">
    <cfRule type="cellIs" dxfId="216" priority="481" operator="lessThan">
      <formula>0</formula>
    </cfRule>
  </conditionalFormatting>
  <conditionalFormatting sqref="Z49:AE49">
    <cfRule type="cellIs" dxfId="215" priority="478" operator="lessThan">
      <formula>0</formula>
    </cfRule>
    <cfRule type="cellIs" dxfId="214" priority="479" operator="lessThan">
      <formula>0</formula>
    </cfRule>
    <cfRule type="cellIs" dxfId="213" priority="480" operator="lessThan">
      <formula>0</formula>
    </cfRule>
  </conditionalFormatting>
  <conditionalFormatting sqref="Z50:AE50">
    <cfRule type="cellIs" dxfId="212" priority="477" operator="lessThan">
      <formula>0</formula>
    </cfRule>
  </conditionalFormatting>
  <conditionalFormatting sqref="Z50:AE50">
    <cfRule type="cellIs" dxfId="211" priority="474" operator="lessThan">
      <formula>0</formula>
    </cfRule>
    <cfRule type="cellIs" dxfId="210" priority="475" operator="lessThan">
      <formula>0</formula>
    </cfRule>
    <cfRule type="cellIs" dxfId="209" priority="476" operator="lessThan">
      <formula>0</formula>
    </cfRule>
  </conditionalFormatting>
  <conditionalFormatting sqref="N108:N109">
    <cfRule type="cellIs" dxfId="208" priority="469" operator="lessThan">
      <formula>0</formula>
    </cfRule>
  </conditionalFormatting>
  <conditionalFormatting sqref="N108:N109">
    <cfRule type="cellIs" dxfId="207" priority="466" operator="lessThan">
      <formula>0</formula>
    </cfRule>
    <cfRule type="cellIs" dxfId="206" priority="467" operator="lessThan">
      <formula>0</formula>
    </cfRule>
    <cfRule type="cellIs" dxfId="205" priority="468" operator="lessThan">
      <formula>0</formula>
    </cfRule>
  </conditionalFormatting>
  <conditionalFormatting sqref="Q55:V63 Q73:V75 Q33:V43 Q12:V30 Q66:V70 Q78:V82 Q45:V49 Q84:V106 Q108:V110 Q11:R11 T11:V11">
    <cfRule type="cellIs" dxfId="204" priority="236" operator="lessThan">
      <formula>0</formula>
    </cfRule>
  </conditionalFormatting>
  <conditionalFormatting sqref="R46:V47 Q79:V82 Q84:V106 R108:V110">
    <cfRule type="cellIs" dxfId="203" priority="233" operator="lessThan">
      <formula>0</formula>
    </cfRule>
    <cfRule type="cellIs" dxfId="202" priority="234" operator="lessThan">
      <formula>0</formula>
    </cfRule>
    <cfRule type="cellIs" dxfId="201" priority="235" operator="lessThan">
      <formula>0</formula>
    </cfRule>
  </conditionalFormatting>
  <conditionalFormatting sqref="Q63:V63">
    <cfRule type="cellIs" dxfId="200" priority="232" operator="notEqual">
      <formula>0</formula>
    </cfRule>
  </conditionalFormatting>
  <conditionalFormatting sqref="Q108:Q109">
    <cfRule type="cellIs" dxfId="199" priority="225" operator="lessThan">
      <formula>0</formula>
    </cfRule>
    <cfRule type="cellIs" dxfId="198" priority="226" operator="lessThan">
      <formula>0</formula>
    </cfRule>
    <cfRule type="cellIs" dxfId="197" priority="227" operator="lessThan">
      <formula>0</formula>
    </cfRule>
  </conditionalFormatting>
  <conditionalFormatting sqref="R49:V49">
    <cfRule type="cellIs" dxfId="196" priority="222" operator="lessThan">
      <formula>0</formula>
    </cfRule>
    <cfRule type="cellIs" dxfId="195" priority="223" operator="lessThan">
      <formula>0</formula>
    </cfRule>
    <cfRule type="cellIs" dxfId="194" priority="224" operator="lessThan">
      <formula>0</formula>
    </cfRule>
  </conditionalFormatting>
  <conditionalFormatting sqref="Q49">
    <cfRule type="cellIs" dxfId="193" priority="219" operator="lessThan">
      <formula>0</formula>
    </cfRule>
    <cfRule type="cellIs" dxfId="192" priority="220" operator="lessThan">
      <formula>0</formula>
    </cfRule>
    <cfRule type="cellIs" dxfId="191" priority="221" operator="lessThan">
      <formula>0</formula>
    </cfRule>
  </conditionalFormatting>
  <conditionalFormatting sqref="Q50:V50">
    <cfRule type="cellIs" dxfId="190" priority="218" operator="lessThan">
      <formula>0</formula>
    </cfRule>
  </conditionalFormatting>
  <conditionalFormatting sqref="R50:V50">
    <cfRule type="cellIs" dxfId="189" priority="215" operator="lessThan">
      <formula>0</formula>
    </cfRule>
    <cfRule type="cellIs" dxfId="188" priority="216" operator="lessThan">
      <formula>0</formula>
    </cfRule>
    <cfRule type="cellIs" dxfId="187" priority="217" operator="lessThan">
      <formula>0</formula>
    </cfRule>
  </conditionalFormatting>
  <conditionalFormatting sqref="Q50">
    <cfRule type="cellIs" dxfId="186" priority="212" operator="lessThan">
      <formula>0</formula>
    </cfRule>
    <cfRule type="cellIs" dxfId="185" priority="213" operator="lessThan">
      <formula>0</formula>
    </cfRule>
    <cfRule type="cellIs" dxfId="184" priority="214" operator="lessThan">
      <formula>0</formula>
    </cfRule>
  </conditionalFormatting>
  <conditionalFormatting sqref="Q51:V51">
    <cfRule type="cellIs" dxfId="183" priority="211" operator="lessThan">
      <formula>0</formula>
    </cfRule>
  </conditionalFormatting>
  <conditionalFormatting sqref="R51:V51">
    <cfRule type="cellIs" dxfId="182" priority="208" operator="lessThan">
      <formula>0</formula>
    </cfRule>
    <cfRule type="cellIs" dxfId="181" priority="209" operator="lessThan">
      <formula>0</formula>
    </cfRule>
    <cfRule type="cellIs" dxfId="180" priority="210" operator="lessThan">
      <formula>0</formula>
    </cfRule>
  </conditionalFormatting>
  <conditionalFormatting sqref="Q51">
    <cfRule type="cellIs" dxfId="179" priority="205" operator="lessThan">
      <formula>0</formula>
    </cfRule>
    <cfRule type="cellIs" dxfId="178" priority="206" operator="lessThan">
      <formula>0</formula>
    </cfRule>
    <cfRule type="cellIs" dxfId="177" priority="207" operator="lessThan">
      <formula>0</formula>
    </cfRule>
  </conditionalFormatting>
  <conditionalFormatting sqref="Q44:V44">
    <cfRule type="cellIs" dxfId="176" priority="204" operator="lessThan">
      <formula>0</formula>
    </cfRule>
  </conditionalFormatting>
  <conditionalFormatting sqref="Q31:V32">
    <cfRule type="cellIs" dxfId="175" priority="203" operator="lessThan">
      <formula>0</formula>
    </cfRule>
  </conditionalFormatting>
  <conditionalFormatting sqref="Q83:V83">
    <cfRule type="cellIs" dxfId="174" priority="202" operator="lessThan">
      <formula>0</formula>
    </cfRule>
  </conditionalFormatting>
  <conditionalFormatting sqref="Q83:V83">
    <cfRule type="cellIs" dxfId="173" priority="199" operator="lessThan">
      <formula>0</formula>
    </cfRule>
    <cfRule type="cellIs" dxfId="172" priority="200" operator="lessThan">
      <formula>0</formula>
    </cfRule>
    <cfRule type="cellIs" dxfId="171" priority="201" operator="lessThan">
      <formula>0</formula>
    </cfRule>
  </conditionalFormatting>
  <conditionalFormatting sqref="D101:E102">
    <cfRule type="cellIs" dxfId="170" priority="179" operator="lessThan">
      <formula>0</formula>
    </cfRule>
  </conditionalFormatting>
  <conditionalFormatting sqref="I101:M101">
    <cfRule type="cellIs" dxfId="169" priority="178" operator="lessThan">
      <formula>0</formula>
    </cfRule>
  </conditionalFormatting>
  <conditionalFormatting sqref="I101:M101">
    <cfRule type="cellIs" dxfId="168" priority="175" operator="lessThan">
      <formula>0</formula>
    </cfRule>
    <cfRule type="cellIs" dxfId="167" priority="176" operator="lessThan">
      <formula>0</formula>
    </cfRule>
    <cfRule type="cellIs" dxfId="166" priority="177" operator="lessThan">
      <formula>0</formula>
    </cfRule>
  </conditionalFormatting>
  <conditionalFormatting sqref="N101">
    <cfRule type="cellIs" dxfId="165" priority="174" operator="lessThan">
      <formula>0</formula>
    </cfRule>
  </conditionalFormatting>
  <conditionalFormatting sqref="N101">
    <cfRule type="cellIs" dxfId="164" priority="171" operator="lessThan">
      <formula>0</formula>
    </cfRule>
    <cfRule type="cellIs" dxfId="163" priority="172" operator="lessThan">
      <formula>0</formula>
    </cfRule>
    <cfRule type="cellIs" dxfId="162" priority="173" operator="lessThan">
      <formula>0</formula>
    </cfRule>
  </conditionalFormatting>
  <conditionalFormatting sqref="I102:M102">
    <cfRule type="cellIs" dxfId="161" priority="170" operator="lessThan">
      <formula>0</formula>
    </cfRule>
  </conditionalFormatting>
  <conditionalFormatting sqref="I102:M102">
    <cfRule type="cellIs" dxfId="160" priority="167" operator="lessThan">
      <formula>0</formula>
    </cfRule>
    <cfRule type="cellIs" dxfId="159" priority="168" operator="lessThan">
      <formula>0</formula>
    </cfRule>
    <cfRule type="cellIs" dxfId="158" priority="169" operator="lessThan">
      <formula>0</formula>
    </cfRule>
  </conditionalFormatting>
  <conditionalFormatting sqref="N102">
    <cfRule type="cellIs" dxfId="157" priority="166" operator="lessThan">
      <formula>0</formula>
    </cfRule>
  </conditionalFormatting>
  <conditionalFormatting sqref="N102">
    <cfRule type="cellIs" dxfId="156" priority="163" operator="lessThan">
      <formula>0</formula>
    </cfRule>
    <cfRule type="cellIs" dxfId="155" priority="164" operator="lessThan">
      <formula>0</formula>
    </cfRule>
    <cfRule type="cellIs" dxfId="154" priority="165" operator="lessThan">
      <formula>0</formula>
    </cfRule>
  </conditionalFormatting>
  <conditionalFormatting sqref="AA101:AE101">
    <cfRule type="cellIs" dxfId="153" priority="162" operator="lessThan">
      <formula>0</formula>
    </cfRule>
  </conditionalFormatting>
  <conditionalFormatting sqref="AA101:AE101">
    <cfRule type="cellIs" dxfId="152" priority="159" operator="lessThan">
      <formula>0</formula>
    </cfRule>
    <cfRule type="cellIs" dxfId="151" priority="160" operator="lessThan">
      <formula>0</formula>
    </cfRule>
    <cfRule type="cellIs" dxfId="150" priority="161" operator="lessThan">
      <formula>0</formula>
    </cfRule>
  </conditionalFormatting>
  <conditionalFormatting sqref="AF55:AF63 AF52 AF33:AF47 AF11:AF30 AF66:AF69">
    <cfRule type="cellIs" dxfId="149" priority="142" operator="lessThan">
      <formula>0</formula>
    </cfRule>
  </conditionalFormatting>
  <conditionalFormatting sqref="AF46:AF47">
    <cfRule type="cellIs" dxfId="148" priority="139" operator="lessThan">
      <formula>0</formula>
    </cfRule>
    <cfRule type="cellIs" dxfId="147" priority="140" operator="lessThan">
      <formula>0</formula>
    </cfRule>
    <cfRule type="cellIs" dxfId="146" priority="141" operator="lessThan">
      <formula>0</formula>
    </cfRule>
  </conditionalFormatting>
  <conditionalFormatting sqref="AA102:AE102">
    <cfRule type="cellIs" dxfId="145" priority="154" operator="lessThan">
      <formula>0</formula>
    </cfRule>
  </conditionalFormatting>
  <conditionalFormatting sqref="AA102:AE102">
    <cfRule type="cellIs" dxfId="144" priority="151" operator="lessThan">
      <formula>0</formula>
    </cfRule>
    <cfRule type="cellIs" dxfId="143" priority="152" operator="lessThan">
      <formula>0</formula>
    </cfRule>
    <cfRule type="cellIs" dxfId="142" priority="153" operator="lessThan">
      <formula>0</formula>
    </cfRule>
  </conditionalFormatting>
  <conditionalFormatting sqref="AF31:AF32">
    <cfRule type="cellIs" dxfId="141" priority="134" operator="lessThan">
      <formula>0</formula>
    </cfRule>
  </conditionalFormatting>
  <conditionalFormatting sqref="N79">
    <cfRule type="cellIs" dxfId="140" priority="146" operator="lessThan">
      <formula>0</formula>
    </cfRule>
  </conditionalFormatting>
  <conditionalFormatting sqref="N79">
    <cfRule type="cellIs" dxfId="139" priority="143" operator="lessThan">
      <formula>0</formula>
    </cfRule>
    <cfRule type="cellIs" dxfId="138" priority="144" operator="lessThan">
      <formula>0</formula>
    </cfRule>
    <cfRule type="cellIs" dxfId="137" priority="145" operator="lessThan">
      <formula>0</formula>
    </cfRule>
  </conditionalFormatting>
  <conditionalFormatting sqref="AF63">
    <cfRule type="cellIs" dxfId="136" priority="138" operator="notEqual">
      <formula>0</formula>
    </cfRule>
  </conditionalFormatting>
  <conditionalFormatting sqref="AF52">
    <cfRule type="cellIs" dxfId="135" priority="135" operator="lessThan">
      <formula>0</formula>
    </cfRule>
    <cfRule type="cellIs" dxfId="134" priority="136" operator="lessThan">
      <formula>0</formula>
    </cfRule>
    <cfRule type="cellIs" dxfId="133" priority="137" operator="lessThan">
      <formula>0</formula>
    </cfRule>
  </conditionalFormatting>
  <conditionalFormatting sqref="AF51">
    <cfRule type="cellIs" dxfId="132" priority="122" operator="lessThan">
      <formula>0</formula>
    </cfRule>
    <cfRule type="cellIs" dxfId="131" priority="123" operator="lessThan">
      <formula>0</formula>
    </cfRule>
    <cfRule type="cellIs" dxfId="130" priority="124" operator="lessThan">
      <formula>0</formula>
    </cfRule>
  </conditionalFormatting>
  <conditionalFormatting sqref="AF48:AF49">
    <cfRule type="cellIs" dxfId="129" priority="133" operator="lessThan">
      <formula>0</formula>
    </cfRule>
  </conditionalFormatting>
  <conditionalFormatting sqref="AF49">
    <cfRule type="cellIs" dxfId="128" priority="130" operator="lessThan">
      <formula>0</formula>
    </cfRule>
    <cfRule type="cellIs" dxfId="127" priority="131" operator="lessThan">
      <formula>0</formula>
    </cfRule>
    <cfRule type="cellIs" dxfId="126" priority="132" operator="lessThan">
      <formula>0</formula>
    </cfRule>
  </conditionalFormatting>
  <conditionalFormatting sqref="AF50">
    <cfRule type="cellIs" dxfId="125" priority="129" operator="lessThan">
      <formula>0</formula>
    </cfRule>
  </conditionalFormatting>
  <conditionalFormatting sqref="AF50">
    <cfRule type="cellIs" dxfId="124" priority="126" operator="lessThan">
      <formula>0</formula>
    </cfRule>
    <cfRule type="cellIs" dxfId="123" priority="127" operator="lessThan">
      <formula>0</formula>
    </cfRule>
    <cfRule type="cellIs" dxfId="122" priority="128" operator="lessThan">
      <formula>0</formula>
    </cfRule>
  </conditionalFormatting>
  <conditionalFormatting sqref="AF51">
    <cfRule type="cellIs" dxfId="121" priority="125" operator="lessThan">
      <formula>0</formula>
    </cfRule>
  </conditionalFormatting>
  <conditionalFormatting sqref="AF79:AF82 AF108:AF109 AF84:AF100 AF103:AF106">
    <cfRule type="cellIs" dxfId="120" priority="121" operator="lessThan">
      <formula>0</formula>
    </cfRule>
  </conditionalFormatting>
  <conditionalFormatting sqref="AF108:AF109 AF79:AF82 AF84:AF100 AF103:AF106">
    <cfRule type="cellIs" dxfId="119" priority="118" operator="lessThan">
      <formula>0</formula>
    </cfRule>
    <cfRule type="cellIs" dxfId="118" priority="119" operator="lessThan">
      <formula>0</formula>
    </cfRule>
    <cfRule type="cellIs" dxfId="117" priority="120" operator="lessThan">
      <formula>0</formula>
    </cfRule>
  </conditionalFormatting>
  <conditionalFormatting sqref="AF83">
    <cfRule type="cellIs" dxfId="116" priority="117" operator="lessThan">
      <formula>0</formula>
    </cfRule>
  </conditionalFormatting>
  <conditionalFormatting sqref="AF83">
    <cfRule type="cellIs" dxfId="115" priority="114" operator="lessThan">
      <formula>0</formula>
    </cfRule>
    <cfRule type="cellIs" dxfId="114" priority="115" operator="lessThan">
      <formula>0</formula>
    </cfRule>
    <cfRule type="cellIs" dxfId="113" priority="116" operator="lessThan">
      <formula>0</formula>
    </cfRule>
  </conditionalFormatting>
  <conditionalFormatting sqref="AF101">
    <cfRule type="cellIs" dxfId="112" priority="113" operator="lessThan">
      <formula>0</formula>
    </cfRule>
  </conditionalFormatting>
  <conditionalFormatting sqref="AF101">
    <cfRule type="cellIs" dxfId="111" priority="110" operator="lessThan">
      <formula>0</formula>
    </cfRule>
    <cfRule type="cellIs" dxfId="110" priority="111" operator="lessThan">
      <formula>0</formula>
    </cfRule>
    <cfRule type="cellIs" dxfId="109" priority="112" operator="lessThan">
      <formula>0</formula>
    </cfRule>
  </conditionalFormatting>
  <conditionalFormatting sqref="AF102">
    <cfRule type="cellIs" dxfId="108" priority="109" operator="lessThan">
      <formula>0</formula>
    </cfRule>
  </conditionalFormatting>
  <conditionalFormatting sqref="AF102">
    <cfRule type="cellIs" dxfId="107" priority="106" operator="lessThan">
      <formula>0</formula>
    </cfRule>
    <cfRule type="cellIs" dxfId="106" priority="107" operator="lessThan">
      <formula>0</formula>
    </cfRule>
    <cfRule type="cellIs" dxfId="105" priority="108" operator="lessThan">
      <formula>0</formula>
    </cfRule>
  </conditionalFormatting>
  <conditionalFormatting sqref="S11">
    <cfRule type="cellIs" dxfId="104" priority="105" operator="lessThan">
      <formula>0</formula>
    </cfRule>
  </conditionalFormatting>
  <conditionalFormatting sqref="O50">
    <cfRule type="cellIs" dxfId="103" priority="100" operator="lessThan">
      <formula>0</formula>
    </cfRule>
  </conditionalFormatting>
  <conditionalFormatting sqref="O50">
    <cfRule type="cellIs" dxfId="102" priority="97" operator="lessThan">
      <formula>0</formula>
    </cfRule>
    <cfRule type="cellIs" dxfId="101" priority="98" operator="lessThan">
      <formula>0</formula>
    </cfRule>
    <cfRule type="cellIs" dxfId="100" priority="99" operator="lessThan">
      <formula>0</formula>
    </cfRule>
  </conditionalFormatting>
  <conditionalFormatting sqref="O48:O49">
    <cfRule type="cellIs" dxfId="99" priority="104" operator="lessThan">
      <formula>0</formula>
    </cfRule>
  </conditionalFormatting>
  <conditionalFormatting sqref="O49">
    <cfRule type="cellIs" dxfId="98" priority="101" operator="lessThan">
      <formula>0</formula>
    </cfRule>
    <cfRule type="cellIs" dxfId="97" priority="102" operator="lessThan">
      <formula>0</formula>
    </cfRule>
    <cfRule type="cellIs" dxfId="96" priority="103" operator="lessThan">
      <formula>0</formula>
    </cfRule>
  </conditionalFormatting>
  <conditionalFormatting sqref="O51">
    <cfRule type="cellIs" dxfId="95" priority="96" operator="lessThan">
      <formula>0</formula>
    </cfRule>
  </conditionalFormatting>
  <conditionalFormatting sqref="O51">
    <cfRule type="cellIs" dxfId="94" priority="93" operator="lessThan">
      <formula>0</formula>
    </cfRule>
    <cfRule type="cellIs" dxfId="93" priority="94" operator="lessThan">
      <formula>0</formula>
    </cfRule>
    <cfRule type="cellIs" dxfId="92" priority="95" operator="lessThan">
      <formula>0</formula>
    </cfRule>
  </conditionalFormatting>
  <conditionalFormatting sqref="O80:O82 O84:O89 O92:O100 O104:O106">
    <cfRule type="cellIs" dxfId="91" priority="92" operator="lessThan">
      <formula>0</formula>
    </cfRule>
  </conditionalFormatting>
  <conditionalFormatting sqref="O80:O82 O84:O89 O92:O100 O104:O106">
    <cfRule type="cellIs" dxfId="90" priority="89" operator="lessThan">
      <formula>0</formula>
    </cfRule>
    <cfRule type="cellIs" dxfId="89" priority="90" operator="lessThan">
      <formula>0</formula>
    </cfRule>
    <cfRule type="cellIs" dxfId="88" priority="91" operator="lessThan">
      <formula>0</formula>
    </cfRule>
  </conditionalFormatting>
  <conditionalFormatting sqref="O90">
    <cfRule type="cellIs" dxfId="87" priority="88" operator="lessThan">
      <formula>0</formula>
    </cfRule>
  </conditionalFormatting>
  <conditionalFormatting sqref="O90">
    <cfRule type="cellIs" dxfId="86" priority="85" operator="lessThan">
      <formula>0</formula>
    </cfRule>
    <cfRule type="cellIs" dxfId="85" priority="86" operator="lessThan">
      <formula>0</formula>
    </cfRule>
    <cfRule type="cellIs" dxfId="84" priority="87" operator="lessThan">
      <formula>0</formula>
    </cfRule>
  </conditionalFormatting>
  <conditionalFormatting sqref="O91">
    <cfRule type="cellIs" dxfId="83" priority="84" operator="lessThan">
      <formula>0</formula>
    </cfRule>
  </conditionalFormatting>
  <conditionalFormatting sqref="O91">
    <cfRule type="cellIs" dxfId="82" priority="81" operator="lessThan">
      <formula>0</formula>
    </cfRule>
    <cfRule type="cellIs" dxfId="81" priority="82" operator="lessThan">
      <formula>0</formula>
    </cfRule>
    <cfRule type="cellIs" dxfId="80" priority="83" operator="lessThan">
      <formula>0</formula>
    </cfRule>
  </conditionalFormatting>
  <conditionalFormatting sqref="O103">
    <cfRule type="cellIs" dxfId="79" priority="80" operator="lessThan">
      <formula>0</formula>
    </cfRule>
  </conditionalFormatting>
  <conditionalFormatting sqref="O103">
    <cfRule type="cellIs" dxfId="78" priority="77" operator="lessThan">
      <formula>0</formula>
    </cfRule>
    <cfRule type="cellIs" dxfId="77" priority="78" operator="lessThan">
      <formula>0</formula>
    </cfRule>
    <cfRule type="cellIs" dxfId="76" priority="79" operator="lessThan">
      <formula>0</formula>
    </cfRule>
  </conditionalFormatting>
  <conditionalFormatting sqref="O83">
    <cfRule type="cellIs" dxfId="75" priority="76" operator="lessThan">
      <formula>0</formula>
    </cfRule>
  </conditionalFormatting>
  <conditionalFormatting sqref="O83">
    <cfRule type="cellIs" dxfId="74" priority="73" operator="lessThan">
      <formula>0</formula>
    </cfRule>
    <cfRule type="cellIs" dxfId="73" priority="74" operator="lessThan">
      <formula>0</formula>
    </cfRule>
    <cfRule type="cellIs" dxfId="72" priority="75" operator="lessThan">
      <formula>0</formula>
    </cfRule>
  </conditionalFormatting>
  <conditionalFormatting sqref="O108:O109">
    <cfRule type="cellIs" dxfId="71" priority="72" operator="lessThan">
      <formula>0</formula>
    </cfRule>
  </conditionalFormatting>
  <conditionalFormatting sqref="O108:O109">
    <cfRule type="cellIs" dxfId="70" priority="69" operator="lessThan">
      <formula>0</formula>
    </cfRule>
    <cfRule type="cellIs" dxfId="69" priority="70" operator="lessThan">
      <formula>0</formula>
    </cfRule>
    <cfRule type="cellIs" dxfId="68" priority="71" operator="lessThan">
      <formula>0</formula>
    </cfRule>
  </conditionalFormatting>
  <conditionalFormatting sqref="O101">
    <cfRule type="cellIs" dxfId="67" priority="68" operator="lessThan">
      <formula>0</formula>
    </cfRule>
  </conditionalFormatting>
  <conditionalFormatting sqref="O101">
    <cfRule type="cellIs" dxfId="66" priority="65" operator="lessThan">
      <formula>0</formula>
    </cfRule>
    <cfRule type="cellIs" dxfId="65" priority="66" operator="lessThan">
      <formula>0</formula>
    </cfRule>
    <cfRule type="cellIs" dxfId="64" priority="67" operator="lessThan">
      <formula>0</formula>
    </cfRule>
  </conditionalFormatting>
  <conditionalFormatting sqref="O102">
    <cfRule type="cellIs" dxfId="63" priority="64" operator="lessThan">
      <formula>0</formula>
    </cfRule>
  </conditionalFormatting>
  <conditionalFormatting sqref="O102">
    <cfRule type="cellIs" dxfId="62" priority="61" operator="lessThan">
      <formula>0</formula>
    </cfRule>
    <cfRule type="cellIs" dxfId="61" priority="62" operator="lessThan">
      <formula>0</formula>
    </cfRule>
    <cfRule type="cellIs" dxfId="60" priority="63" operator="lessThan">
      <formula>0</formula>
    </cfRule>
  </conditionalFormatting>
  <conditionalFormatting sqref="O79">
    <cfRule type="cellIs" dxfId="59" priority="60" operator="lessThan">
      <formula>0</formula>
    </cfRule>
  </conditionalFormatting>
  <conditionalFormatting sqref="O79">
    <cfRule type="cellIs" dxfId="58" priority="57" operator="lessThan">
      <formula>0</formula>
    </cfRule>
    <cfRule type="cellIs" dxfId="57" priority="58" operator="lessThan">
      <formula>0</formula>
    </cfRule>
    <cfRule type="cellIs" dxfId="56" priority="59" operator="lessThan">
      <formula>0</formula>
    </cfRule>
  </conditionalFormatting>
  <conditionalFormatting sqref="AG80:AG82 AG108:AG109 AG84:AG100 AG103:AG106">
    <cfRule type="cellIs" dxfId="55" priority="56" operator="lessThan">
      <formula>0</formula>
    </cfRule>
  </conditionalFormatting>
  <conditionalFormatting sqref="AG108:AG109 AG80:AG82 AG84:AG100 AG103:AG106">
    <cfRule type="cellIs" dxfId="54" priority="53" operator="lessThan">
      <formula>0</formula>
    </cfRule>
    <cfRule type="cellIs" dxfId="53" priority="54" operator="lessThan">
      <formula>0</formula>
    </cfRule>
    <cfRule type="cellIs" dxfId="52" priority="55" operator="lessThan">
      <formula>0</formula>
    </cfRule>
  </conditionalFormatting>
  <conditionalFormatting sqref="AG83">
    <cfRule type="cellIs" dxfId="51" priority="52" operator="lessThan">
      <formula>0</formula>
    </cfRule>
  </conditionalFormatting>
  <conditionalFormatting sqref="AG83">
    <cfRule type="cellIs" dxfId="50" priority="49" operator="lessThan">
      <formula>0</formula>
    </cfRule>
    <cfRule type="cellIs" dxfId="49" priority="50" operator="lessThan">
      <formula>0</formula>
    </cfRule>
    <cfRule type="cellIs" dxfId="48" priority="51" operator="lessThan">
      <formula>0</formula>
    </cfRule>
  </conditionalFormatting>
  <conditionalFormatting sqref="AG101">
    <cfRule type="cellIs" dxfId="47" priority="48" operator="lessThan">
      <formula>0</formula>
    </cfRule>
  </conditionalFormatting>
  <conditionalFormatting sqref="AG101">
    <cfRule type="cellIs" dxfId="46" priority="45" operator="lessThan">
      <formula>0</formula>
    </cfRule>
    <cfRule type="cellIs" dxfId="45" priority="46" operator="lessThan">
      <formula>0</formula>
    </cfRule>
    <cfRule type="cellIs" dxfId="44" priority="47" operator="lessThan">
      <formula>0</formula>
    </cfRule>
  </conditionalFormatting>
  <conditionalFormatting sqref="AG102">
    <cfRule type="cellIs" dxfId="43" priority="44" operator="lessThan">
      <formula>0</formula>
    </cfRule>
  </conditionalFormatting>
  <conditionalFormatting sqref="AG102">
    <cfRule type="cellIs" dxfId="42" priority="41" operator="lessThan">
      <formula>0</formula>
    </cfRule>
    <cfRule type="cellIs" dxfId="41" priority="42" operator="lessThan">
      <formula>0</formula>
    </cfRule>
    <cfRule type="cellIs" dxfId="40" priority="43" operator="lessThan">
      <formula>0</formula>
    </cfRule>
  </conditionalFormatting>
  <conditionalFormatting sqref="X79:X82 X108:X109 X84:X106">
    <cfRule type="cellIs" dxfId="39" priority="37" operator="lessThan">
      <formula>0</formula>
    </cfRule>
    <cfRule type="cellIs" dxfId="38" priority="38" operator="lessThan">
      <formula>0</formula>
    </cfRule>
    <cfRule type="cellIs" dxfId="37" priority="39" operator="lessThan">
      <formula>0</formula>
    </cfRule>
  </conditionalFormatting>
  <conditionalFormatting sqref="X79:X82 X108:X109 X84:X106">
    <cfRule type="cellIs" dxfId="36" priority="40" operator="lessThan">
      <formula>0</formula>
    </cfRule>
  </conditionalFormatting>
  <conditionalFormatting sqref="X83">
    <cfRule type="cellIs" dxfId="35" priority="36" operator="lessThan">
      <formula>0</formula>
    </cfRule>
  </conditionalFormatting>
  <conditionalFormatting sqref="X83">
    <cfRule type="cellIs" dxfId="34" priority="33" operator="lessThan">
      <formula>0</formula>
    </cfRule>
    <cfRule type="cellIs" dxfId="33" priority="34" operator="lessThan">
      <formula>0</formula>
    </cfRule>
    <cfRule type="cellIs" dxfId="32" priority="35" operator="lessThan">
      <formula>0</formula>
    </cfRule>
  </conditionalFormatting>
  <conditionalFormatting sqref="X50">
    <cfRule type="cellIs" dxfId="31" priority="28" operator="lessThan">
      <formula>0</formula>
    </cfRule>
  </conditionalFormatting>
  <conditionalFormatting sqref="X50">
    <cfRule type="cellIs" dxfId="30" priority="25" operator="lessThan">
      <formula>0</formula>
    </cfRule>
    <cfRule type="cellIs" dxfId="29" priority="26" operator="lessThan">
      <formula>0</formula>
    </cfRule>
    <cfRule type="cellIs" dxfId="28" priority="27" operator="lessThan">
      <formula>0</formula>
    </cfRule>
  </conditionalFormatting>
  <conditionalFormatting sqref="X51">
    <cfRule type="cellIs" dxfId="27" priority="21" operator="lessThan">
      <formula>0</formula>
    </cfRule>
    <cfRule type="cellIs" dxfId="26" priority="22" operator="lessThan">
      <formula>0</formula>
    </cfRule>
    <cfRule type="cellIs" dxfId="25" priority="23" operator="lessThan">
      <formula>0</formula>
    </cfRule>
  </conditionalFormatting>
  <conditionalFormatting sqref="X48:X49">
    <cfRule type="cellIs" dxfId="24" priority="32" operator="lessThan">
      <formula>0</formula>
    </cfRule>
  </conditionalFormatting>
  <conditionalFormatting sqref="X49">
    <cfRule type="cellIs" dxfId="23" priority="29" operator="lessThan">
      <formula>0</formula>
    </cfRule>
    <cfRule type="cellIs" dxfId="22" priority="30" operator="lessThan">
      <formula>0</formula>
    </cfRule>
    <cfRule type="cellIs" dxfId="21" priority="31" operator="lessThan">
      <formula>0</formula>
    </cfRule>
  </conditionalFormatting>
  <conditionalFormatting sqref="X51">
    <cfRule type="cellIs" dxfId="20" priority="24" operator="lessThan">
      <formula>0</formula>
    </cfRule>
  </conditionalFormatting>
  <conditionalFormatting sqref="AG51">
    <cfRule type="cellIs" dxfId="19" priority="9" operator="lessThan">
      <formula>0</formula>
    </cfRule>
    <cfRule type="cellIs" dxfId="18" priority="10" operator="lessThan">
      <formula>0</formula>
    </cfRule>
    <cfRule type="cellIs" dxfId="17" priority="11" operator="lessThan">
      <formula>0</formula>
    </cfRule>
  </conditionalFormatting>
  <conditionalFormatting sqref="AG48:AG49">
    <cfRule type="cellIs" dxfId="16" priority="20" operator="lessThan">
      <formula>0</formula>
    </cfRule>
  </conditionalFormatting>
  <conditionalFormatting sqref="AG49">
    <cfRule type="cellIs" dxfId="15" priority="17" operator="lessThan">
      <formula>0</formula>
    </cfRule>
    <cfRule type="cellIs" dxfId="14" priority="18" operator="lessThan">
      <formula>0</formula>
    </cfRule>
    <cfRule type="cellIs" dxfId="13" priority="19" operator="lessThan">
      <formula>0</formula>
    </cfRule>
  </conditionalFormatting>
  <conditionalFormatting sqref="AG50">
    <cfRule type="cellIs" dxfId="12" priority="16" operator="lessThan">
      <formula>0</formula>
    </cfRule>
  </conditionalFormatting>
  <conditionalFormatting sqref="AG50">
    <cfRule type="cellIs" dxfId="11" priority="13" operator="lessThan">
      <formula>0</formula>
    </cfRule>
    <cfRule type="cellIs" dxfId="10" priority="14" operator="lessThan">
      <formula>0</formula>
    </cfRule>
    <cfRule type="cellIs" dxfId="9" priority="15" operator="lessThan">
      <formula>0</formula>
    </cfRule>
  </conditionalFormatting>
  <conditionalFormatting sqref="AG51">
    <cfRule type="cellIs" dxfId="8" priority="12" operator="lessThan">
      <formula>0</formula>
    </cfRule>
  </conditionalFormatting>
  <conditionalFormatting sqref="AG18">
    <cfRule type="cellIs" dxfId="7" priority="8" operator="lessThan">
      <formula>0</formula>
    </cfRule>
  </conditionalFormatting>
  <conditionalFormatting sqref="AG19">
    <cfRule type="cellIs" dxfId="6" priority="7" operator="lessThan">
      <formula>0</formula>
    </cfRule>
  </conditionalFormatting>
  <conditionalFormatting sqref="AG79">
    <cfRule type="cellIs" dxfId="5" priority="6" operator="lessThan">
      <formula>0</formula>
    </cfRule>
  </conditionalFormatting>
  <conditionalFormatting sqref="AG79">
    <cfRule type="cellIs" dxfId="4" priority="3" operator="lessThan">
      <formula>0</formula>
    </cfRule>
    <cfRule type="cellIs" dxfId="3" priority="4" operator="lessThan">
      <formula>0</formula>
    </cfRule>
    <cfRule type="cellIs" dxfId="2" priority="5" operator="lessThan">
      <formula>0</formula>
    </cfRule>
  </conditionalFormatting>
  <conditionalFormatting sqref="AG11:AG13">
    <cfRule type="cellIs" dxfId="1" priority="2" operator="lessThan">
      <formula>0</formula>
    </cfRule>
  </conditionalFormatting>
  <conditionalFormatting sqref="AA48">
    <cfRule type="cellIs" dxfId="0" priority="1" operator="lessThan">
      <formula>0</formula>
    </cfRule>
  </conditionalFormatting>
  <printOptions horizontalCentered="1" verticalCentered="1"/>
  <pageMargins left="0.15748031496062992" right="0.15748031496062992" top="0.23622047244094491" bottom="0.31496062992125984" header="0.15748031496062992" footer="0.23622047244094491"/>
  <pageSetup paperSize="8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  <pageSetUpPr fitToPage="1"/>
  </sheetPr>
  <dimension ref="A1:R43"/>
  <sheetViews>
    <sheetView showGridLines="0" workbookViewId="0"/>
  </sheetViews>
  <sheetFormatPr defaultColWidth="0" defaultRowHeight="12.75" zeroHeight="1"/>
  <cols>
    <col min="1" max="13" width="9.140625" style="76" customWidth="1"/>
    <col min="14" max="14" width="6.7109375" style="76" customWidth="1"/>
    <col min="15" max="15" width="9.140625" style="76" customWidth="1"/>
    <col min="16" max="18" width="0" style="76" hidden="1" customWidth="1"/>
    <col min="19" max="16384" width="9.140625" style="76" hidden="1"/>
  </cols>
  <sheetData>
    <row r="1" spans="1:13"/>
    <row r="2" spans="1:13">
      <c r="A2" s="75" t="s">
        <v>211</v>
      </c>
    </row>
    <row r="3" spans="1:13"/>
    <row r="4" spans="1:13"/>
    <row r="5" spans="1:13"/>
    <row r="6" spans="1:13"/>
    <row r="7" spans="1:13"/>
    <row r="8" spans="1:13"/>
    <row r="9" spans="1:13">
      <c r="A9" s="76" t="s">
        <v>8</v>
      </c>
    </row>
    <row r="10" spans="1:13">
      <c r="M10" s="77" t="s">
        <v>113</v>
      </c>
    </row>
    <row r="11" spans="1:13"/>
    <row r="12" spans="1:13"/>
    <row r="13" spans="1:13"/>
    <row r="14" spans="1:13"/>
    <row r="15" spans="1:13"/>
    <row r="16" spans="1:13"/>
    <row r="17" spans="2:18"/>
    <row r="18" spans="2:18">
      <c r="B18" s="78" t="s">
        <v>106</v>
      </c>
    </row>
    <row r="19" spans="2:18">
      <c r="B19" s="78"/>
    </row>
    <row r="20" spans="2:18">
      <c r="B20" s="78"/>
      <c r="R20" s="76" t="s">
        <v>8</v>
      </c>
    </row>
    <row r="21" spans="2:18">
      <c r="B21" s="78" t="s">
        <v>110</v>
      </c>
    </row>
    <row r="22" spans="2:18">
      <c r="B22" s="78"/>
    </row>
    <row r="23" spans="2:18">
      <c r="B23" s="78" t="s">
        <v>114</v>
      </c>
    </row>
    <row r="24" spans="2:18">
      <c r="B24" s="78"/>
    </row>
    <row r="25" spans="2:18">
      <c r="B25" s="78"/>
    </row>
    <row r="26" spans="2:18">
      <c r="B26" s="78" t="s">
        <v>116</v>
      </c>
    </row>
    <row r="27" spans="2:18">
      <c r="B27" s="78"/>
    </row>
    <row r="28" spans="2:18">
      <c r="B28" s="78" t="s">
        <v>107</v>
      </c>
    </row>
    <row r="29" spans="2:18">
      <c r="B29" s="78"/>
    </row>
    <row r="30" spans="2:18">
      <c r="B30" s="78" t="s">
        <v>105</v>
      </c>
    </row>
    <row r="31" spans="2:18">
      <c r="B31" s="78"/>
    </row>
    <row r="32" spans="2:18">
      <c r="B32" s="78"/>
    </row>
    <row r="33" spans="2:6">
      <c r="B33" s="78" t="s">
        <v>112</v>
      </c>
    </row>
    <row r="34" spans="2:6">
      <c r="B34" s="78"/>
    </row>
    <row r="35" spans="2:6">
      <c r="B35" s="78"/>
      <c r="F35" s="78" t="s">
        <v>109</v>
      </c>
    </row>
    <row r="36" spans="2:6">
      <c r="B36" s="78"/>
    </row>
    <row r="37" spans="2:6">
      <c r="B37" s="78" t="s">
        <v>111</v>
      </c>
    </row>
    <row r="38" spans="2:6">
      <c r="B38" s="78"/>
    </row>
    <row r="39" spans="2:6">
      <c r="B39" s="78"/>
    </row>
    <row r="40" spans="2:6">
      <c r="B40" s="78"/>
    </row>
    <row r="41" spans="2:6">
      <c r="B41" s="78" t="s">
        <v>117</v>
      </c>
    </row>
    <row r="42" spans="2:6"/>
    <row r="43" spans="2:6"/>
  </sheetData>
  <sheetProtection algorithmName="SHA-512" hashValue="q2EW2v+JcEbJeJ/0jDjgpPI4Gm090y0IbFLp1ZkVpE4adgpB3RSQ4+jJ2JVH+/bKk4/QhZe+y0ryEuoDSxKdLQ==" saltValue="6TL7z+/w002Bi7MZTGjZcQ==" spinCount="100000" sheet="1" objects="1" scenarios="1"/>
  <printOptions horizontalCentered="1" verticalCentered="1"/>
  <pageMargins left="0.39370078740157483" right="0.39370078740157483" top="0.23622047244094491" bottom="0.43307086614173229" header="0.15748031496062992" footer="0.15748031496062992"/>
  <pageSetup paperSize="9" orientation="landscape" r:id="rId1"/>
  <headerFooter alignWithMargins="0">
    <oddFooter>&amp;L&amp;D&amp;T&amp;R&amp;F -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FF00"/>
    <pageSetUpPr fitToPage="1"/>
  </sheetPr>
  <dimension ref="A1:K31"/>
  <sheetViews>
    <sheetView showGridLines="0" zoomScaleNormal="100" workbookViewId="0"/>
  </sheetViews>
  <sheetFormatPr defaultColWidth="0" defaultRowHeight="12.75" zeroHeight="1"/>
  <cols>
    <col min="1" max="1" width="1.28515625" style="2" customWidth="1"/>
    <col min="2" max="2" width="3" style="2" customWidth="1"/>
    <col min="3" max="3" width="2.42578125" style="2" customWidth="1"/>
    <col min="4" max="4" width="88.85546875" style="2" customWidth="1"/>
    <col min="5" max="11" width="0" style="2" hidden="1" customWidth="1"/>
    <col min="12" max="16384" width="9.140625" style="2" hidden="1"/>
  </cols>
  <sheetData>
    <row r="1" spans="1:4">
      <c r="A1" s="1" t="s">
        <v>0</v>
      </c>
    </row>
    <row r="2" spans="1:4" ht="6" customHeight="1" thickBot="1"/>
    <row r="3" spans="1:4" ht="13.5" thickBot="1">
      <c r="B3" s="15"/>
      <c r="D3" s="2" t="s">
        <v>1</v>
      </c>
    </row>
    <row r="4" spans="1:4" ht="6" customHeight="1" thickBot="1"/>
    <row r="5" spans="1:4" ht="13.5" thickBot="1">
      <c r="B5" s="67"/>
      <c r="D5" s="2" t="s">
        <v>2</v>
      </c>
    </row>
    <row r="6" spans="1:4" ht="6" customHeight="1" thickBot="1"/>
    <row r="7" spans="1:4" ht="13.5" thickBot="1">
      <c r="B7" s="16"/>
      <c r="D7" s="2" t="s">
        <v>3</v>
      </c>
    </row>
    <row r="8" spans="1:4" ht="6" customHeight="1" thickBot="1"/>
    <row r="9" spans="1:4" ht="13.5" thickBot="1">
      <c r="B9" s="17"/>
      <c r="D9" s="2" t="s">
        <v>4</v>
      </c>
    </row>
    <row r="10" spans="1:4" ht="6" customHeight="1" thickBot="1"/>
    <row r="11" spans="1:4" ht="13.5" thickBot="1">
      <c r="B11" s="18"/>
      <c r="D11" s="2" t="s">
        <v>5</v>
      </c>
    </row>
    <row r="12" spans="1:4" ht="6" customHeight="1" thickBot="1"/>
    <row r="13" spans="1:4" ht="13.5" thickBot="1">
      <c r="B13" s="19"/>
      <c r="D13" s="2" t="s">
        <v>6</v>
      </c>
    </row>
    <row r="14" spans="1:4" ht="6" customHeight="1" thickBot="1"/>
    <row r="15" spans="1:4" ht="13.5" thickBot="1">
      <c r="B15" s="20"/>
      <c r="D15" s="2" t="s">
        <v>7</v>
      </c>
    </row>
    <row r="16" spans="1:4" ht="6" customHeight="1"/>
    <row r="17" spans="1:11">
      <c r="A17" s="1" t="s">
        <v>94</v>
      </c>
      <c r="F17" s="2" t="s">
        <v>8</v>
      </c>
    </row>
    <row r="18" spans="1:11" ht="6" customHeight="1" thickBot="1"/>
    <row r="19" spans="1:11" ht="13.5" thickBot="1">
      <c r="B19" s="63"/>
      <c r="D19" s="2" t="s">
        <v>95</v>
      </c>
      <c r="K19" s="2" t="s">
        <v>8</v>
      </c>
    </row>
    <row r="20" spans="1:11" ht="6" customHeight="1" thickBot="1"/>
    <row r="21" spans="1:11" ht="13.5" thickBot="1">
      <c r="B21" s="64"/>
      <c r="D21" s="2" t="s">
        <v>96</v>
      </c>
    </row>
    <row r="22" spans="1:11" ht="6" customHeight="1" thickBot="1"/>
    <row r="23" spans="1:11" ht="13.5" thickBot="1">
      <c r="B23" s="65"/>
      <c r="D23" s="2" t="s">
        <v>97</v>
      </c>
    </row>
    <row r="24" spans="1:11" ht="6" customHeight="1" thickBot="1"/>
    <row r="25" spans="1:11" ht="13.5" thickBot="1">
      <c r="B25" s="66"/>
      <c r="D25" s="2" t="s">
        <v>98</v>
      </c>
    </row>
    <row r="26" spans="1:11" ht="6" customHeight="1" thickBot="1"/>
    <row r="27" spans="1:11" ht="13.5" thickBot="1">
      <c r="B27" s="81"/>
      <c r="D27" s="2" t="s">
        <v>215</v>
      </c>
    </row>
    <row r="28" spans="1:11" ht="6" customHeight="1"/>
    <row r="29" spans="1:11" hidden="1">
      <c r="F29" s="2" t="s">
        <v>8</v>
      </c>
    </row>
    <row r="30" spans="1:11" hidden="1"/>
    <row r="31" spans="1:11" hidden="1"/>
  </sheetData>
  <sheetProtection algorithmName="SHA-512" hashValue="ffh55RMefVdcDr1niWmwc5DPSpnINdyQOexMx1Imiw4k//de/dx5i35fVbv5IydG4u38dmioRSqrq6aFk0TTHA==" saltValue="tG1+7H5qMIpuXPO6CedOjQ==" spinCount="100000" sheet="1" objects="1" scenarios="1"/>
  <pageMargins left="0.17" right="0.17" top="0.24" bottom="0.2" header="0.17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6:B14"/>
  <sheetViews>
    <sheetView workbookViewId="0">
      <selection activeCell="A6" sqref="A6:B14"/>
    </sheetView>
  </sheetViews>
  <sheetFormatPr defaultRowHeight="15"/>
  <sheetData>
    <row r="6" spans="1:2">
      <c r="A6" s="2" t="e">
        <f>#REF!</f>
        <v>#REF!</v>
      </c>
      <c r="B6" s="47" t="e">
        <f>#REF!</f>
        <v>#REF!</v>
      </c>
    </row>
    <row r="7" spans="1:2">
      <c r="A7" s="2" t="e">
        <f>#REF!</f>
        <v>#REF!</v>
      </c>
      <c r="B7" s="47" t="e">
        <f>#REF!</f>
        <v>#REF!</v>
      </c>
    </row>
    <row r="8" spans="1:2">
      <c r="A8" s="2" t="e">
        <f>#REF!</f>
        <v>#REF!</v>
      </c>
      <c r="B8" s="47" t="e">
        <f>#REF!</f>
        <v>#REF!</v>
      </c>
    </row>
    <row r="9" spans="1:2">
      <c r="A9" s="2" t="e">
        <f>#REF!</f>
        <v>#REF!</v>
      </c>
      <c r="B9" s="47" t="e">
        <f>#REF!</f>
        <v>#REF!</v>
      </c>
    </row>
    <row r="10" spans="1:2">
      <c r="A10" s="2" t="e">
        <f>#REF!</f>
        <v>#REF!</v>
      </c>
      <c r="B10" s="47" t="e">
        <f>#REF!</f>
        <v>#REF!</v>
      </c>
    </row>
    <row r="11" spans="1:2">
      <c r="A11" s="2" t="e">
        <f>#REF!</f>
        <v>#REF!</v>
      </c>
      <c r="B11" s="47" t="e">
        <f>#REF!</f>
        <v>#REF!</v>
      </c>
    </row>
    <row r="12" spans="1:2">
      <c r="A12" s="2" t="e">
        <f>#REF!</f>
        <v>#REF!</v>
      </c>
      <c r="B12" s="47" t="e">
        <f>#REF!</f>
        <v>#REF!</v>
      </c>
    </row>
    <row r="13" spans="1:2">
      <c r="A13" s="2" t="e">
        <f>#REF!</f>
        <v>#REF!</v>
      </c>
      <c r="B13" s="47" t="e">
        <f>#REF!</f>
        <v>#REF!</v>
      </c>
    </row>
    <row r="14" spans="1:2">
      <c r="A14" s="2" t="e">
        <f>#REF!</f>
        <v>#REF!</v>
      </c>
      <c r="B14" s="47" t="e">
        <f>#REF!</f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2060"/>
    <pageSetUpPr fitToPage="1"/>
  </sheetPr>
  <dimension ref="A1:P134"/>
  <sheetViews>
    <sheetView showGridLines="0" workbookViewId="0">
      <selection activeCell="D42" sqref="D42"/>
    </sheetView>
  </sheetViews>
  <sheetFormatPr defaultColWidth="0" defaultRowHeight="12.75" zeroHeight="1"/>
  <cols>
    <col min="1" max="1" width="1.140625" style="4" customWidth="1"/>
    <col min="2" max="2" width="26.28515625" style="4" customWidth="1"/>
    <col min="3" max="6" width="10.140625" style="4" bestFit="1" customWidth="1"/>
    <col min="7" max="11" width="9.42578125" style="4" bestFit="1" customWidth="1"/>
    <col min="12" max="14" width="9.28515625" style="4" bestFit="1" customWidth="1"/>
    <col min="15" max="15" width="9.42578125" style="4" bestFit="1" customWidth="1"/>
    <col min="16" max="16" width="9.140625" style="4" customWidth="1"/>
    <col min="17" max="16384" width="9.140625" style="4" hidden="1"/>
  </cols>
  <sheetData>
    <row r="1" spans="1:12">
      <c r="B1" s="6" t="s">
        <v>33</v>
      </c>
    </row>
    <row r="2" spans="1:12" ht="12.75" hidden="1" customHeight="1">
      <c r="B2" s="3" t="s">
        <v>213</v>
      </c>
    </row>
    <row r="3" spans="1:12" ht="5.25" hidden="1" customHeight="1"/>
    <row r="4" spans="1:12" ht="12.75" hidden="1" customHeight="1">
      <c r="B4" s="84"/>
      <c r="C4" s="84"/>
      <c r="D4" s="85" t="s">
        <v>21</v>
      </c>
      <c r="E4" s="85" t="s">
        <v>22</v>
      </c>
      <c r="F4" s="85" t="s">
        <v>23</v>
      </c>
      <c r="G4" s="85" t="s">
        <v>27</v>
      </c>
      <c r="H4" s="85" t="s">
        <v>28</v>
      </c>
      <c r="I4" s="85" t="s">
        <v>34</v>
      </c>
      <c r="J4" s="85" t="s">
        <v>29</v>
      </c>
      <c r="K4" s="85" t="s">
        <v>30</v>
      </c>
      <c r="L4" s="85" t="s">
        <v>31</v>
      </c>
    </row>
    <row r="5" spans="1:12" ht="12.75" hidden="1" customHeight="1">
      <c r="B5" s="84" t="s">
        <v>32</v>
      </c>
      <c r="C5" s="86" t="s">
        <v>26</v>
      </c>
      <c r="D5" s="87" t="e">
        <f>+#REF!</f>
        <v>#REF!</v>
      </c>
      <c r="E5" s="87" t="e">
        <f>+#REF!</f>
        <v>#REF!</v>
      </c>
      <c r="F5" s="87" t="e">
        <f>+#REF!</f>
        <v>#REF!</v>
      </c>
      <c r="G5" s="87" t="e">
        <f>+#REF!</f>
        <v>#REF!</v>
      </c>
      <c r="H5" s="87" t="e">
        <f>+#REF!</f>
        <v>#REF!</v>
      </c>
      <c r="I5" s="87" t="e">
        <f>+#REF!</f>
        <v>#REF!</v>
      </c>
      <c r="J5" s="87" t="e">
        <f>+#REF!</f>
        <v>#REF!</v>
      </c>
      <c r="K5" s="87" t="e">
        <f>+#REF!</f>
        <v>#REF!</v>
      </c>
      <c r="L5" s="87" t="e">
        <f>+#REF!</f>
        <v>#REF!</v>
      </c>
    </row>
    <row r="6" spans="1:12" ht="5.25" hidden="1" customHeight="1"/>
    <row r="7" spans="1:12" ht="12.75" hidden="1" customHeight="1">
      <c r="B7" s="9" t="s">
        <v>19</v>
      </c>
      <c r="C7" s="88">
        <v>0</v>
      </c>
      <c r="D7" s="33" t="e">
        <f t="shared" ref="D7:L10" si="0">-$C7*(D$5*100)</f>
        <v>#REF!</v>
      </c>
      <c r="E7" s="33" t="e">
        <f t="shared" si="0"/>
        <v>#REF!</v>
      </c>
      <c r="F7" s="33" t="e">
        <f t="shared" si="0"/>
        <v>#REF!</v>
      </c>
      <c r="G7" s="33" t="e">
        <f t="shared" si="0"/>
        <v>#REF!</v>
      </c>
      <c r="H7" s="33" t="e">
        <f t="shared" si="0"/>
        <v>#REF!</v>
      </c>
      <c r="I7" s="33" t="e">
        <f t="shared" si="0"/>
        <v>#REF!</v>
      </c>
      <c r="J7" s="33" t="e">
        <f t="shared" si="0"/>
        <v>#REF!</v>
      </c>
      <c r="K7" s="33" t="e">
        <f t="shared" si="0"/>
        <v>#REF!</v>
      </c>
      <c r="L7" s="33" t="e">
        <f t="shared" si="0"/>
        <v>#REF!</v>
      </c>
    </row>
    <row r="8" spans="1:12" ht="12.75" hidden="1" customHeight="1">
      <c r="B8" s="9" t="s">
        <v>20</v>
      </c>
      <c r="C8" s="88">
        <v>0</v>
      </c>
      <c r="D8" s="33" t="e">
        <f t="shared" si="0"/>
        <v>#REF!</v>
      </c>
      <c r="E8" s="33" t="e">
        <f t="shared" si="0"/>
        <v>#REF!</v>
      </c>
      <c r="F8" s="33" t="e">
        <f t="shared" si="0"/>
        <v>#REF!</v>
      </c>
      <c r="G8" s="33" t="e">
        <f t="shared" si="0"/>
        <v>#REF!</v>
      </c>
      <c r="H8" s="33" t="e">
        <f t="shared" si="0"/>
        <v>#REF!</v>
      </c>
      <c r="I8" s="33" t="e">
        <f t="shared" si="0"/>
        <v>#REF!</v>
      </c>
      <c r="J8" s="33" t="e">
        <f t="shared" si="0"/>
        <v>#REF!</v>
      </c>
      <c r="K8" s="33" t="e">
        <f t="shared" si="0"/>
        <v>#REF!</v>
      </c>
      <c r="L8" s="33" t="e">
        <f t="shared" si="0"/>
        <v>#REF!</v>
      </c>
    </row>
    <row r="9" spans="1:12" ht="12.75" hidden="1" customHeight="1">
      <c r="B9" s="9" t="s">
        <v>24</v>
      </c>
      <c r="C9" s="88">
        <v>2.9591999999999999E-3</v>
      </c>
      <c r="D9" s="33" t="e">
        <f t="shared" si="0"/>
        <v>#REF!</v>
      </c>
      <c r="E9" s="33" t="e">
        <f t="shared" si="0"/>
        <v>#REF!</v>
      </c>
      <c r="F9" s="33" t="e">
        <f t="shared" si="0"/>
        <v>#REF!</v>
      </c>
      <c r="G9" s="33" t="e">
        <f t="shared" si="0"/>
        <v>#REF!</v>
      </c>
      <c r="H9" s="33" t="e">
        <f t="shared" si="0"/>
        <v>#REF!</v>
      </c>
      <c r="I9" s="33" t="e">
        <f t="shared" si="0"/>
        <v>#REF!</v>
      </c>
      <c r="J9" s="33" t="e">
        <f t="shared" si="0"/>
        <v>#REF!</v>
      </c>
      <c r="K9" s="33" t="e">
        <f t="shared" si="0"/>
        <v>#REF!</v>
      </c>
      <c r="L9" s="33" t="e">
        <f t="shared" si="0"/>
        <v>#REF!</v>
      </c>
    </row>
    <row r="10" spans="1:12" ht="12.75" hidden="1" customHeight="1">
      <c r="B10" s="9" t="s">
        <v>25</v>
      </c>
      <c r="C10" s="88">
        <v>2.9591999999999999E-3</v>
      </c>
      <c r="D10" s="33" t="e">
        <f t="shared" si="0"/>
        <v>#REF!</v>
      </c>
      <c r="E10" s="33" t="e">
        <f t="shared" si="0"/>
        <v>#REF!</v>
      </c>
      <c r="F10" s="33" t="e">
        <f t="shared" si="0"/>
        <v>#REF!</v>
      </c>
      <c r="G10" s="33" t="e">
        <f t="shared" si="0"/>
        <v>#REF!</v>
      </c>
      <c r="H10" s="33" t="e">
        <f t="shared" si="0"/>
        <v>#REF!</v>
      </c>
      <c r="I10" s="33" t="e">
        <f t="shared" si="0"/>
        <v>#REF!</v>
      </c>
      <c r="J10" s="33" t="e">
        <f t="shared" si="0"/>
        <v>#REF!</v>
      </c>
      <c r="K10" s="33" t="e">
        <f t="shared" si="0"/>
        <v>#REF!</v>
      </c>
      <c r="L10" s="33" t="e">
        <f t="shared" si="0"/>
        <v>#REF!</v>
      </c>
    </row>
    <row r="11" spans="1:12" ht="12.75" hidden="1" customHeight="1">
      <c r="C11" s="4" t="s">
        <v>8</v>
      </c>
    </row>
    <row r="12" spans="1:12">
      <c r="B12" s="3" t="s">
        <v>35</v>
      </c>
    </row>
    <row r="13" spans="1:12" ht="5.25" customHeight="1"/>
    <row r="14" spans="1:12">
      <c r="C14" s="85" t="s">
        <v>9</v>
      </c>
      <c r="D14" s="85" t="s">
        <v>10</v>
      </c>
      <c r="E14" s="85" t="s">
        <v>11</v>
      </c>
      <c r="F14" s="85" t="s">
        <v>12</v>
      </c>
      <c r="G14" s="85" t="s">
        <v>13</v>
      </c>
      <c r="H14" s="85" t="s">
        <v>14</v>
      </c>
      <c r="I14" s="85" t="s">
        <v>15</v>
      </c>
      <c r="J14" s="85" t="s">
        <v>16</v>
      </c>
      <c r="K14" s="85" t="s">
        <v>17</v>
      </c>
      <c r="L14" s="70"/>
    </row>
    <row r="15" spans="1:12" ht="5.25" customHeight="1"/>
    <row r="16" spans="1:12">
      <c r="A16" s="5"/>
      <c r="B16" s="9" t="s">
        <v>19</v>
      </c>
      <c r="C16" s="89" t="e">
        <f>+SUM(#REF!)</f>
        <v>#REF!</v>
      </c>
      <c r="D16" s="89" t="e">
        <f>+SUM(#REF!)</f>
        <v>#REF!</v>
      </c>
      <c r="E16" s="89" t="e">
        <f>+SUM(#REF!)</f>
        <v>#REF!</v>
      </c>
      <c r="F16" s="89" t="e">
        <f>+SUM(#REF!)</f>
        <v>#REF!</v>
      </c>
      <c r="G16" s="89" t="e">
        <f>+SUM(#REF!)</f>
        <v>#REF!</v>
      </c>
      <c r="H16" s="89" t="e">
        <f>+SUM(#REF!)</f>
        <v>#REF!</v>
      </c>
      <c r="I16" s="89" t="e">
        <f>+SUM(#REF!)</f>
        <v>#REF!</v>
      </c>
      <c r="J16" s="89" t="e">
        <f>+SUM(#REF!)</f>
        <v>#REF!</v>
      </c>
      <c r="K16" s="89" t="e">
        <f>+SUM(#REF!)</f>
        <v>#REF!</v>
      </c>
    </row>
    <row r="17" spans="2:15">
      <c r="B17" s="9" t="s">
        <v>20</v>
      </c>
      <c r="C17" s="89" t="e">
        <f>+SUM(#REF!)</f>
        <v>#REF!</v>
      </c>
      <c r="D17" s="89" t="e">
        <f>+SUM(#REF!)</f>
        <v>#REF!</v>
      </c>
      <c r="E17" s="89" t="e">
        <f>+SUM(#REF!)</f>
        <v>#REF!</v>
      </c>
      <c r="F17" s="89" t="e">
        <f>+SUM(#REF!)</f>
        <v>#REF!</v>
      </c>
      <c r="G17" s="89" t="e">
        <f>+SUM(#REF!)</f>
        <v>#REF!</v>
      </c>
      <c r="H17" s="89" t="e">
        <f>+SUM(#REF!)</f>
        <v>#REF!</v>
      </c>
      <c r="I17" s="89" t="e">
        <f>+SUM(#REF!)</f>
        <v>#REF!</v>
      </c>
      <c r="J17" s="89" t="e">
        <f>+SUM(#REF!)</f>
        <v>#REF!</v>
      </c>
      <c r="K17" s="89" t="e">
        <f>+SUM(#REF!)</f>
        <v>#REF!</v>
      </c>
    </row>
    <row r="18" spans="2:15">
      <c r="B18" s="9" t="s">
        <v>24</v>
      </c>
      <c r="C18" s="89" t="e">
        <f>+SUM(#REF!)</f>
        <v>#REF!</v>
      </c>
      <c r="D18" s="89" t="e">
        <f>+SUM(#REF!)</f>
        <v>#REF!</v>
      </c>
      <c r="E18" s="89" t="e">
        <f>+SUM(#REF!)</f>
        <v>#REF!</v>
      </c>
      <c r="F18" s="89" t="e">
        <f>+SUM(#REF!)</f>
        <v>#REF!</v>
      </c>
      <c r="G18" s="89" t="e">
        <f>+SUM(#REF!)</f>
        <v>#REF!</v>
      </c>
      <c r="H18" s="89" t="e">
        <f>+SUM(#REF!)</f>
        <v>#REF!</v>
      </c>
      <c r="I18" s="89" t="e">
        <f>+SUM(#REF!)</f>
        <v>#REF!</v>
      </c>
      <c r="J18" s="89" t="e">
        <f>+SUM(#REF!)</f>
        <v>#REF!</v>
      </c>
      <c r="K18" s="89" t="e">
        <f>+SUM(#REF!)</f>
        <v>#REF!</v>
      </c>
    </row>
    <row r="19" spans="2:15">
      <c r="B19" s="9" t="s">
        <v>25</v>
      </c>
      <c r="C19" s="89" t="e">
        <f>+SUM(#REF!)</f>
        <v>#REF!</v>
      </c>
      <c r="D19" s="89" t="e">
        <f>+SUM(#REF!)</f>
        <v>#REF!</v>
      </c>
      <c r="E19" s="89" t="e">
        <f>+SUM(#REF!)</f>
        <v>#REF!</v>
      </c>
      <c r="F19" s="89" t="e">
        <f>+SUM(#REF!)</f>
        <v>#REF!</v>
      </c>
      <c r="G19" s="89" t="e">
        <f>+SUM(#REF!)</f>
        <v>#REF!</v>
      </c>
      <c r="H19" s="89" t="e">
        <f>+SUM(#REF!)</f>
        <v>#REF!</v>
      </c>
      <c r="I19" s="89" t="e">
        <f>+SUM(#REF!)</f>
        <v>#REF!</v>
      </c>
      <c r="J19" s="89" t="e">
        <f>+SUM(#REF!)</f>
        <v>#REF!</v>
      </c>
      <c r="K19" s="89" t="e">
        <f>+SUM(#REF!)</f>
        <v>#REF!</v>
      </c>
      <c r="O19" s="4" t="s">
        <v>8</v>
      </c>
    </row>
    <row r="20" spans="2:15" ht="5.25" customHeight="1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5">
      <c r="B21" s="82" t="s">
        <v>18</v>
      </c>
      <c r="C21" s="90" t="e">
        <f>+SUM(C16:C19)</f>
        <v>#REF!</v>
      </c>
      <c r="D21" s="90" t="e">
        <f t="shared" ref="D21:K21" si="1">+SUM(D16:D19)</f>
        <v>#REF!</v>
      </c>
      <c r="E21" s="90" t="e">
        <f t="shared" si="1"/>
        <v>#REF!</v>
      </c>
      <c r="F21" s="90" t="e">
        <f t="shared" si="1"/>
        <v>#REF!</v>
      </c>
      <c r="G21" s="90" t="e">
        <f t="shared" si="1"/>
        <v>#REF!</v>
      </c>
      <c r="H21" s="90" t="e">
        <f t="shared" si="1"/>
        <v>#REF!</v>
      </c>
      <c r="I21" s="90" t="e">
        <f t="shared" si="1"/>
        <v>#REF!</v>
      </c>
      <c r="J21" s="90" t="e">
        <f t="shared" si="1"/>
        <v>#REF!</v>
      </c>
      <c r="K21" s="90" t="e">
        <f t="shared" si="1"/>
        <v>#REF!</v>
      </c>
    </row>
    <row r="22" spans="2:15">
      <c r="B22" s="4" t="s">
        <v>216</v>
      </c>
      <c r="C22" s="83" t="e">
        <f>C21-SUM(#REF!)</f>
        <v>#REF!</v>
      </c>
      <c r="D22" s="83" t="e">
        <f>D21-SUM(#REF!)</f>
        <v>#REF!</v>
      </c>
      <c r="E22" s="83" t="e">
        <f>E21-SUM(#REF!)</f>
        <v>#REF!</v>
      </c>
      <c r="F22" s="83" t="e">
        <f>F21-SUM(#REF!)</f>
        <v>#REF!</v>
      </c>
      <c r="G22" s="83" t="e">
        <f>G21-SUM(#REF!)</f>
        <v>#REF!</v>
      </c>
      <c r="H22" s="83" t="e">
        <f>H21-SUM(#REF!)</f>
        <v>#REF!</v>
      </c>
      <c r="I22" s="83" t="e">
        <f>I21-SUM(#REF!)</f>
        <v>#REF!</v>
      </c>
      <c r="J22" s="83" t="e">
        <f>J21-SUM(#REF!)</f>
        <v>#REF!</v>
      </c>
      <c r="K22" s="83" t="e">
        <f>K21-SUM(#REF!)</f>
        <v>#REF!</v>
      </c>
    </row>
    <row r="23" spans="2:15">
      <c r="B23" s="3" t="s">
        <v>37</v>
      </c>
    </row>
    <row r="24" spans="2:15" ht="5.25" customHeight="1"/>
    <row r="25" spans="2:15">
      <c r="C25" s="85" t="s">
        <v>9</v>
      </c>
      <c r="D25" s="85" t="s">
        <v>10</v>
      </c>
      <c r="E25" s="85" t="s">
        <v>11</v>
      </c>
      <c r="F25" s="85" t="s">
        <v>12</v>
      </c>
      <c r="G25" s="85" t="s">
        <v>13</v>
      </c>
      <c r="H25" s="85" t="s">
        <v>14</v>
      </c>
      <c r="I25" s="85" t="s">
        <v>15</v>
      </c>
      <c r="J25" s="85" t="s">
        <v>36</v>
      </c>
      <c r="K25" s="85" t="s">
        <v>17</v>
      </c>
    </row>
    <row r="26" spans="2:15" ht="5.25" customHeight="1"/>
    <row r="27" spans="2:15">
      <c r="B27" s="3" t="s">
        <v>38</v>
      </c>
      <c r="C27" s="91"/>
      <c r="D27" s="92" t="e">
        <f>+#REF!</f>
        <v>#REF!</v>
      </c>
      <c r="E27" s="92" t="e">
        <f>+#REF!</f>
        <v>#REF!</v>
      </c>
      <c r="F27" s="92" t="e">
        <f>+#REF!</f>
        <v>#REF!</v>
      </c>
      <c r="G27" s="92" t="e">
        <f>+#REF!</f>
        <v>#REF!</v>
      </c>
      <c r="H27" s="92" t="e">
        <f>+#REF!</f>
        <v>#REF!</v>
      </c>
      <c r="I27" s="92" t="e">
        <f>+#REF!</f>
        <v>#REF!</v>
      </c>
      <c r="J27" s="92" t="e">
        <f>+#REF!</f>
        <v>#REF!</v>
      </c>
      <c r="K27" s="92" t="e">
        <f>+#REF!</f>
        <v>#REF!</v>
      </c>
    </row>
    <row r="28" spans="2:15" s="12" customFormat="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5">
      <c r="B29" s="3" t="s">
        <v>52</v>
      </c>
    </row>
    <row r="30" spans="2:15">
      <c r="C30" s="85" t="s">
        <v>9</v>
      </c>
      <c r="D30" s="85" t="s">
        <v>10</v>
      </c>
      <c r="E30" s="85" t="s">
        <v>11</v>
      </c>
      <c r="F30" s="85" t="s">
        <v>12</v>
      </c>
      <c r="G30" s="85" t="s">
        <v>13</v>
      </c>
      <c r="H30" s="85" t="s">
        <v>14</v>
      </c>
      <c r="I30" s="85" t="s">
        <v>15</v>
      </c>
      <c r="J30" s="85" t="s">
        <v>36</v>
      </c>
      <c r="K30" s="85" t="s">
        <v>17</v>
      </c>
    </row>
    <row r="31" spans="2:15" ht="5.25" customHeight="1"/>
    <row r="32" spans="2:15">
      <c r="B32" s="3" t="s">
        <v>53</v>
      </c>
      <c r="C32" s="93"/>
      <c r="D32" s="94" t="e">
        <f>+#REF!</f>
        <v>#REF!</v>
      </c>
      <c r="E32" s="94" t="e">
        <f>+#REF!</f>
        <v>#REF!</v>
      </c>
      <c r="F32" s="94" t="e">
        <f>+#REF!</f>
        <v>#REF!</v>
      </c>
      <c r="G32" s="94" t="e">
        <f>+#REF!</f>
        <v>#REF!</v>
      </c>
      <c r="H32" s="94" t="e">
        <f>+#REF!</f>
        <v>#REF!</v>
      </c>
      <c r="I32" s="94" t="e">
        <f>+#REF!</f>
        <v>#REF!</v>
      </c>
      <c r="J32" s="94" t="e">
        <f>+#REF!</f>
        <v>#REF!</v>
      </c>
      <c r="K32" s="94" t="e">
        <f>+#REF!</f>
        <v>#REF!</v>
      </c>
    </row>
    <row r="33" spans="1:15">
      <c r="B33" s="3" t="s">
        <v>62</v>
      </c>
      <c r="C33" s="95"/>
      <c r="D33" s="91"/>
      <c r="E33" s="91"/>
      <c r="F33" s="91"/>
      <c r="G33" s="91"/>
      <c r="H33" s="91"/>
      <c r="I33" s="91"/>
      <c r="J33" s="91"/>
      <c r="K33" s="91"/>
    </row>
    <row r="34" spans="1:15"/>
    <row r="35" spans="1:15">
      <c r="B35" s="3" t="s">
        <v>54</v>
      </c>
    </row>
    <row r="36" spans="1:15">
      <c r="B36" s="71" t="s">
        <v>51</v>
      </c>
      <c r="C36" s="68" t="s">
        <v>39</v>
      </c>
      <c r="D36" s="68" t="s">
        <v>40</v>
      </c>
      <c r="E36" s="68" t="s">
        <v>41</v>
      </c>
      <c r="F36" s="68" t="s">
        <v>42</v>
      </c>
      <c r="G36" s="68" t="s">
        <v>43</v>
      </c>
      <c r="H36" s="68" t="s">
        <v>44</v>
      </c>
      <c r="I36" s="68" t="s">
        <v>45</v>
      </c>
      <c r="J36" s="68" t="s">
        <v>46</v>
      </c>
      <c r="K36" s="68" t="s">
        <v>47</v>
      </c>
      <c r="L36" s="68" t="s">
        <v>48</v>
      </c>
      <c r="M36" s="68" t="s">
        <v>49</v>
      </c>
      <c r="N36" s="68" t="s">
        <v>50</v>
      </c>
    </row>
    <row r="37" spans="1:15" ht="5.25" customHeight="1"/>
    <row r="38" spans="1:15">
      <c r="A38" s="4" t="s">
        <v>8</v>
      </c>
      <c r="B38" s="96" t="s">
        <v>10</v>
      </c>
      <c r="C38" s="97" t="e">
        <f>+(#REF!-#REF!)/#REF!+1</f>
        <v>#REF!</v>
      </c>
      <c r="D38" s="97" t="e">
        <f>+(#REF!-#REF!)/#REF!+1</f>
        <v>#REF!</v>
      </c>
      <c r="E38" s="97" t="e">
        <f>+(#REF!-#REF!)/#REF!+1</f>
        <v>#REF!</v>
      </c>
      <c r="F38" s="97" t="e">
        <f>+(#REF!-#REF!)/#REF!+1</f>
        <v>#REF!</v>
      </c>
      <c r="G38" s="97" t="e">
        <f>+(#REF!-#REF!)/#REF!+1</f>
        <v>#REF!</v>
      </c>
      <c r="H38" s="97" t="e">
        <f>+(#REF!-#REF!)/#REF!+1</f>
        <v>#REF!</v>
      </c>
      <c r="I38" s="97" t="e">
        <f>+(#REF!-#REF!)/#REF!+1</f>
        <v>#REF!</v>
      </c>
      <c r="J38" s="97" t="e">
        <f>+(#REF!-#REF!)/#REF!+1</f>
        <v>#REF!</v>
      </c>
      <c r="K38" s="97" t="e">
        <f>+(#REF!-#REF!)/#REF!+1</f>
        <v>#REF!</v>
      </c>
      <c r="L38" s="97" t="e">
        <f>+(#REF!-#REF!)/#REF!+1</f>
        <v>#REF!</v>
      </c>
      <c r="M38" s="97" t="e">
        <f>+(#REF!-#REF!)/#REF!+1</f>
        <v>#REF!</v>
      </c>
      <c r="N38" s="97" t="e">
        <f>+(#REF!-#REF!)/#REF!+1</f>
        <v>#REF!</v>
      </c>
    </row>
    <row r="39" spans="1:15">
      <c r="B39" s="96" t="s">
        <v>11</v>
      </c>
      <c r="C39" s="97" t="e">
        <f>+(#REF!-#REF!)/#REF!+1</f>
        <v>#REF!</v>
      </c>
      <c r="D39" s="97" t="e">
        <f>+(#REF!-#REF!)/#REF!+1</f>
        <v>#REF!</v>
      </c>
      <c r="E39" s="97" t="e">
        <f>+(#REF!-#REF!)/#REF!+1</f>
        <v>#REF!</v>
      </c>
      <c r="F39" s="97" t="e">
        <f>+(#REF!-#REF!)/#REF!+1</f>
        <v>#REF!</v>
      </c>
      <c r="G39" s="97" t="e">
        <f>+(#REF!-#REF!)/#REF!+1</f>
        <v>#REF!</v>
      </c>
      <c r="H39" s="97" t="e">
        <f>+(#REF!-#REF!)/#REF!+1</f>
        <v>#REF!</v>
      </c>
      <c r="I39" s="97" t="e">
        <f>+(#REF!-#REF!)/#REF!+1</f>
        <v>#REF!</v>
      </c>
      <c r="J39" s="97" t="e">
        <f>+(#REF!-#REF!)/#REF!+1</f>
        <v>#REF!</v>
      </c>
      <c r="K39" s="97" t="e">
        <f>+(#REF!-#REF!)/#REF!+1</f>
        <v>#REF!</v>
      </c>
      <c r="L39" s="97" t="e">
        <f>+(#REF!-#REF!)/#REF!+1</f>
        <v>#REF!</v>
      </c>
      <c r="M39" s="97" t="e">
        <f>+(#REF!-#REF!)/#REF!+1</f>
        <v>#REF!</v>
      </c>
      <c r="N39" s="97" t="e">
        <f>+(#REF!-#REF!)/#REF!+1</f>
        <v>#REF!</v>
      </c>
    </row>
    <row r="40" spans="1:15">
      <c r="B40" s="96" t="s">
        <v>12</v>
      </c>
      <c r="C40" s="97" t="e">
        <f>+(#REF!-#REF!)/#REF!+1</f>
        <v>#REF!</v>
      </c>
      <c r="D40" s="97" t="e">
        <f>+(#REF!-#REF!)/#REF!+1</f>
        <v>#REF!</v>
      </c>
      <c r="E40" s="97" t="e">
        <f>+(#REF!-#REF!)/#REF!+1</f>
        <v>#REF!</v>
      </c>
      <c r="F40" s="97" t="e">
        <f>+(#REF!-#REF!)/#REF!+1</f>
        <v>#REF!</v>
      </c>
      <c r="G40" s="97" t="e">
        <f>+(#REF!-#REF!)/#REF!+1</f>
        <v>#REF!</v>
      </c>
      <c r="H40" s="97" t="e">
        <f>+(#REF!-#REF!)/#REF!+1</f>
        <v>#REF!</v>
      </c>
      <c r="I40" s="97" t="e">
        <f>+(#REF!-#REF!)/#REF!+1</f>
        <v>#REF!</v>
      </c>
      <c r="J40" s="97" t="e">
        <f>+(#REF!-#REF!)/#REF!+1</f>
        <v>#REF!</v>
      </c>
      <c r="K40" s="97" t="e">
        <f>+(#REF!-#REF!)/#REF!+1</f>
        <v>#REF!</v>
      </c>
      <c r="L40" s="97" t="e">
        <f>+(#REF!-#REF!)/#REF!+1</f>
        <v>#REF!</v>
      </c>
      <c r="M40" s="97" t="e">
        <f>+(#REF!-#REF!)/#REF!+1</f>
        <v>#REF!</v>
      </c>
      <c r="N40" s="97" t="e">
        <f>+(#REF!-#REF!)/#REF!+1</f>
        <v>#REF!</v>
      </c>
    </row>
    <row r="41" spans="1:15">
      <c r="B41" s="96" t="s">
        <v>13</v>
      </c>
      <c r="C41" s="97" t="e">
        <f>+(#REF!-#REF!)/#REF!+1</f>
        <v>#REF!</v>
      </c>
      <c r="D41" s="97" t="e">
        <f>+(#REF!-#REF!)/#REF!+1</f>
        <v>#REF!</v>
      </c>
      <c r="E41" s="97" t="e">
        <f>+(#REF!-#REF!)/#REF!+1</f>
        <v>#REF!</v>
      </c>
      <c r="F41" s="97" t="e">
        <f>+(#REF!-#REF!)/#REF!+1</f>
        <v>#REF!</v>
      </c>
      <c r="G41" s="97" t="e">
        <f>+(#REF!-#REF!)/#REF!+1</f>
        <v>#REF!</v>
      </c>
      <c r="H41" s="97" t="e">
        <f>+(#REF!-#REF!)/#REF!+1</f>
        <v>#REF!</v>
      </c>
      <c r="I41" s="97" t="e">
        <f>+(#REF!-#REF!)/#REF!+1</f>
        <v>#REF!</v>
      </c>
      <c r="J41" s="97" t="e">
        <f>+(#REF!-#REF!)/#REF!+1</f>
        <v>#REF!</v>
      </c>
      <c r="K41" s="97" t="e">
        <f>+(#REF!-#REF!)/#REF!+1</f>
        <v>#REF!</v>
      </c>
      <c r="L41" s="97" t="e">
        <f>+(#REF!-#REF!)/#REF!+1</f>
        <v>#REF!</v>
      </c>
      <c r="M41" s="97" t="e">
        <f>+(#REF!-#REF!)/#REF!+1</f>
        <v>#REF!</v>
      </c>
      <c r="N41" s="97" t="e">
        <f>+(#REF!-#REF!)/#REF!+1</f>
        <v>#REF!</v>
      </c>
    </row>
    <row r="42" spans="1:15">
      <c r="B42" s="96" t="s">
        <v>14</v>
      </c>
      <c r="C42" s="97" t="e">
        <f>+(#REF!-#REF!)/#REF!+1</f>
        <v>#REF!</v>
      </c>
      <c r="D42" s="97" t="e">
        <f>+(#REF!-#REF!)/#REF!+1</f>
        <v>#REF!</v>
      </c>
      <c r="E42" s="97" t="e">
        <f>+(#REF!-#REF!)/#REF!+1</f>
        <v>#REF!</v>
      </c>
      <c r="F42" s="97" t="e">
        <f>+(#REF!-#REF!)/#REF!+1</f>
        <v>#REF!</v>
      </c>
      <c r="G42" s="97" t="e">
        <f>+(#REF!-#REF!)/#REF!+1</f>
        <v>#REF!</v>
      </c>
      <c r="H42" s="97" t="e">
        <f>+(#REF!-#REF!)/#REF!+1</f>
        <v>#REF!</v>
      </c>
      <c r="I42" s="97" t="e">
        <f>+(#REF!-#REF!)/#REF!+1</f>
        <v>#REF!</v>
      </c>
      <c r="J42" s="97" t="e">
        <f>+(#REF!-#REF!)/#REF!+1</f>
        <v>#REF!</v>
      </c>
      <c r="K42" s="97" t="e">
        <f>+(#REF!-#REF!)/#REF!+1</f>
        <v>#REF!</v>
      </c>
      <c r="L42" s="97" t="e">
        <f>+(#REF!-#REF!)/#REF!+1</f>
        <v>#REF!</v>
      </c>
      <c r="M42" s="97" t="e">
        <f>+(#REF!-#REF!)/#REF!+1</f>
        <v>#REF!</v>
      </c>
      <c r="N42" s="97" t="e">
        <f>+(#REF!-#REF!)/#REF!+1</f>
        <v>#REF!</v>
      </c>
    </row>
    <row r="43" spans="1:15">
      <c r="B43" s="96" t="s">
        <v>15</v>
      </c>
      <c r="C43" s="97" t="e">
        <f>+(#REF!-#REF!)/#REF!+1</f>
        <v>#REF!</v>
      </c>
      <c r="D43" s="97" t="e">
        <f>+(#REF!-#REF!)/#REF!+1</f>
        <v>#REF!</v>
      </c>
      <c r="E43" s="97" t="e">
        <f>+(#REF!-#REF!)/#REF!+1</f>
        <v>#REF!</v>
      </c>
      <c r="F43" s="97" t="e">
        <f>+(#REF!-#REF!)/#REF!+1</f>
        <v>#REF!</v>
      </c>
      <c r="G43" s="97" t="e">
        <f>+(#REF!-#REF!)/#REF!+1</f>
        <v>#REF!</v>
      </c>
      <c r="H43" s="97" t="e">
        <f>+(#REF!-#REF!)/#REF!+1</f>
        <v>#REF!</v>
      </c>
      <c r="I43" s="97" t="e">
        <f>+(#REF!-#REF!)/#REF!+1</f>
        <v>#REF!</v>
      </c>
      <c r="J43" s="97" t="e">
        <f>+(#REF!-#REF!)/#REF!+1</f>
        <v>#REF!</v>
      </c>
      <c r="K43" s="97" t="e">
        <f>+(#REF!-#REF!)/#REF!+1</f>
        <v>#REF!</v>
      </c>
      <c r="L43" s="97" t="e">
        <f>+(#REF!-#REF!)/#REF!+1</f>
        <v>#REF!</v>
      </c>
      <c r="M43" s="97" t="e">
        <f>+(#REF!-#REF!)/#REF!+1</f>
        <v>#REF!</v>
      </c>
      <c r="N43" s="97" t="e">
        <f>+(#REF!-#REF!)/#REF!+1</f>
        <v>#REF!</v>
      </c>
    </row>
    <row r="44" spans="1:15">
      <c r="B44" s="96" t="s">
        <v>16</v>
      </c>
      <c r="C44" s="97" t="e">
        <f>+(#REF!-#REF!)/#REF!+1</f>
        <v>#REF!</v>
      </c>
      <c r="D44" s="97" t="e">
        <f>+(#REF!-#REF!)/#REF!+1</f>
        <v>#REF!</v>
      </c>
      <c r="E44" s="97" t="e">
        <f>+(#REF!-#REF!)/#REF!+1</f>
        <v>#REF!</v>
      </c>
      <c r="F44" s="97" t="e">
        <f>+(#REF!-#REF!)/#REF!+1</f>
        <v>#REF!</v>
      </c>
      <c r="G44" s="97" t="e">
        <f>+(#REF!-#REF!)/#REF!+1</f>
        <v>#REF!</v>
      </c>
      <c r="H44" s="97" t="e">
        <f>+(#REF!-#REF!)/#REF!+1</f>
        <v>#REF!</v>
      </c>
      <c r="I44" s="97" t="e">
        <f>+(#REF!-#REF!)/#REF!+1</f>
        <v>#REF!</v>
      </c>
      <c r="J44" s="97" t="e">
        <f>+(#REF!-#REF!)/#REF!+1</f>
        <v>#REF!</v>
      </c>
      <c r="K44" s="97" t="e">
        <f>+(#REF!-#REF!)/#REF!+1</f>
        <v>#REF!</v>
      </c>
      <c r="L44" s="97" t="e">
        <f>+(#REF!-#REF!)/#REF!+1</f>
        <v>#REF!</v>
      </c>
      <c r="M44" s="97" t="e">
        <f>+(#REF!-#REF!)/#REF!+1</f>
        <v>#REF!</v>
      </c>
      <c r="N44" s="97" t="e">
        <f>+(#REF!-#REF!)/#REF!+1</f>
        <v>#REF!</v>
      </c>
    </row>
    <row r="45" spans="1:15">
      <c r="B45" s="96" t="s">
        <v>17</v>
      </c>
      <c r="C45" s="97" t="e">
        <f>+(#REF!-#REF!)/#REF!+1</f>
        <v>#REF!</v>
      </c>
      <c r="D45" s="97" t="e">
        <f>+(#REF!-#REF!)/#REF!+1</f>
        <v>#REF!</v>
      </c>
      <c r="E45" s="97" t="e">
        <f>+(#REF!-#REF!)/#REF!+1</f>
        <v>#REF!</v>
      </c>
      <c r="F45" s="97" t="e">
        <f>+(#REF!-#REF!)/#REF!+1</f>
        <v>#REF!</v>
      </c>
      <c r="G45" s="97" t="e">
        <f>+(#REF!-#REF!)/#REF!+1</f>
        <v>#REF!</v>
      </c>
      <c r="H45" s="97" t="e">
        <f>+(#REF!-#REF!)/#REF!+1</f>
        <v>#REF!</v>
      </c>
      <c r="I45" s="97" t="e">
        <f>+(#REF!-#REF!)/#REF!+1</f>
        <v>#REF!</v>
      </c>
      <c r="J45" s="97" t="e">
        <f>+(#REF!-#REF!)/#REF!+1</f>
        <v>#REF!</v>
      </c>
      <c r="K45" s="97" t="e">
        <f>+(#REF!-#REF!)/#REF!+1</f>
        <v>#REF!</v>
      </c>
      <c r="L45" s="97" t="e">
        <f>+(#REF!-#REF!)/#REF!+1</f>
        <v>#REF!</v>
      </c>
      <c r="M45" s="97" t="e">
        <f>+(#REF!-#REF!)/#REF!+1</f>
        <v>#REF!</v>
      </c>
      <c r="N45" s="97" t="e">
        <f>+(#REF!-#REF!)/#REF!+1</f>
        <v>#REF!</v>
      </c>
    </row>
    <row r="46" spans="1:15">
      <c r="C46" s="4" t="s">
        <v>8</v>
      </c>
    </row>
    <row r="47" spans="1:15">
      <c r="B47" s="71" t="s">
        <v>10</v>
      </c>
      <c r="C47" s="68" t="s">
        <v>39</v>
      </c>
      <c r="D47" s="68" t="s">
        <v>40</v>
      </c>
      <c r="E47" s="68" t="s">
        <v>41</v>
      </c>
      <c r="F47" s="68" t="s">
        <v>42</v>
      </c>
      <c r="G47" s="68" t="s">
        <v>43</v>
      </c>
      <c r="H47" s="68" t="s">
        <v>44</v>
      </c>
      <c r="I47" s="68" t="s">
        <v>45</v>
      </c>
      <c r="J47" s="68" t="s">
        <v>46</v>
      </c>
      <c r="K47" s="68" t="s">
        <v>47</v>
      </c>
      <c r="L47" s="68" t="s">
        <v>48</v>
      </c>
      <c r="M47" s="68" t="s">
        <v>49</v>
      </c>
      <c r="N47" s="68" t="s">
        <v>50</v>
      </c>
      <c r="O47" s="68" t="s">
        <v>18</v>
      </c>
    </row>
    <row r="48" spans="1:15" ht="5.25" customHeight="1">
      <c r="B48" s="14"/>
    </row>
    <row r="49" spans="2:15">
      <c r="B49" s="14" t="s">
        <v>55</v>
      </c>
      <c r="C49" s="79" t="e">
        <f>+#REF!</f>
        <v>#REF!</v>
      </c>
      <c r="D49" s="79" t="e">
        <f>+#REF!</f>
        <v>#REF!</v>
      </c>
      <c r="E49" s="79" t="e">
        <f>+#REF!</f>
        <v>#REF!</v>
      </c>
      <c r="F49" s="79" t="e">
        <f>+#REF!</f>
        <v>#REF!</v>
      </c>
      <c r="G49" s="79" t="e">
        <f>+#REF!</f>
        <v>#REF!</v>
      </c>
      <c r="H49" s="79" t="e">
        <f>+#REF!</f>
        <v>#REF!</v>
      </c>
      <c r="I49" s="79" t="e">
        <f>+#REF!</f>
        <v>#REF!</v>
      </c>
      <c r="J49" s="79" t="e">
        <f>+#REF!</f>
        <v>#REF!</v>
      </c>
      <c r="K49" s="79" t="e">
        <f>+#REF!</f>
        <v>#REF!</v>
      </c>
      <c r="L49" s="79" t="e">
        <f>+#REF!</f>
        <v>#REF!</v>
      </c>
      <c r="M49" s="79" t="e">
        <f>+#REF!</f>
        <v>#REF!</v>
      </c>
      <c r="N49" s="79" t="e">
        <f>+#REF!</f>
        <v>#REF!</v>
      </c>
      <c r="O49" s="98" t="e">
        <f>+SUM(C49:N49)</f>
        <v>#REF!</v>
      </c>
    </row>
    <row r="50" spans="2:15">
      <c r="B50" s="14" t="s">
        <v>56</v>
      </c>
    </row>
    <row r="51" spans="2:15">
      <c r="B51" s="14" t="s">
        <v>57</v>
      </c>
      <c r="C51" s="99" t="e">
        <f>+C49*C38</f>
        <v>#REF!</v>
      </c>
      <c r="D51" s="99" t="e">
        <f t="shared" ref="D51:M51" si="2">+D49*D38</f>
        <v>#REF!</v>
      </c>
      <c r="E51" s="99" t="e">
        <f t="shared" si="2"/>
        <v>#REF!</v>
      </c>
      <c r="F51" s="99" t="e">
        <f t="shared" si="2"/>
        <v>#REF!</v>
      </c>
      <c r="G51" s="99" t="e">
        <f t="shared" si="2"/>
        <v>#REF!</v>
      </c>
      <c r="H51" s="99" t="e">
        <f t="shared" si="2"/>
        <v>#REF!</v>
      </c>
      <c r="I51" s="99" t="e">
        <f t="shared" si="2"/>
        <v>#REF!</v>
      </c>
      <c r="J51" s="99" t="e">
        <f t="shared" si="2"/>
        <v>#REF!</v>
      </c>
      <c r="K51" s="99" t="e">
        <f t="shared" si="2"/>
        <v>#REF!</v>
      </c>
      <c r="L51" s="99" t="e">
        <f t="shared" si="2"/>
        <v>#REF!</v>
      </c>
      <c r="M51" s="99" t="e">
        <f t="shared" si="2"/>
        <v>#REF!</v>
      </c>
      <c r="N51" s="99" t="e">
        <f>+N49*N38</f>
        <v>#REF!</v>
      </c>
      <c r="O51" s="99" t="e">
        <f>+SUM(C51:N51)</f>
        <v>#REF!</v>
      </c>
    </row>
    <row r="52" spans="2:15">
      <c r="B52" s="14" t="s">
        <v>38</v>
      </c>
      <c r="C52" s="99" t="e">
        <f>+C51*(1+$D$27)</f>
        <v>#REF!</v>
      </c>
      <c r="D52" s="99" t="e">
        <f>+D51*(1+$D$27)</f>
        <v>#REF!</v>
      </c>
      <c r="E52" s="99" t="e">
        <f t="shared" ref="E52:N52" si="3">+E51*(1+$D$27)</f>
        <v>#REF!</v>
      </c>
      <c r="F52" s="99" t="e">
        <f t="shared" si="3"/>
        <v>#REF!</v>
      </c>
      <c r="G52" s="99" t="e">
        <f t="shared" si="3"/>
        <v>#REF!</v>
      </c>
      <c r="H52" s="99" t="e">
        <f t="shared" si="3"/>
        <v>#REF!</v>
      </c>
      <c r="I52" s="99" t="e">
        <f t="shared" si="3"/>
        <v>#REF!</v>
      </c>
      <c r="J52" s="99" t="e">
        <f t="shared" si="3"/>
        <v>#REF!</v>
      </c>
      <c r="K52" s="99" t="e">
        <f t="shared" si="3"/>
        <v>#REF!</v>
      </c>
      <c r="L52" s="99" t="e">
        <f t="shared" si="3"/>
        <v>#REF!</v>
      </c>
      <c r="M52" s="99" t="e">
        <f t="shared" si="3"/>
        <v>#REF!</v>
      </c>
      <c r="N52" s="99" t="e">
        <f t="shared" si="3"/>
        <v>#REF!</v>
      </c>
      <c r="O52" s="99" t="e">
        <f>+O51*(1+O$27)</f>
        <v>#REF!</v>
      </c>
    </row>
    <row r="53" spans="2:15">
      <c r="B53" s="14" t="s">
        <v>58</v>
      </c>
      <c r="C53" s="99" t="e">
        <f>+C52</f>
        <v>#REF!</v>
      </c>
      <c r="D53" s="99" t="e">
        <f t="shared" ref="D53:O56" si="4">+D52</f>
        <v>#REF!</v>
      </c>
      <c r="E53" s="99" t="e">
        <f t="shared" si="4"/>
        <v>#REF!</v>
      </c>
      <c r="F53" s="99" t="e">
        <f t="shared" si="4"/>
        <v>#REF!</v>
      </c>
      <c r="G53" s="99" t="e">
        <f t="shared" si="4"/>
        <v>#REF!</v>
      </c>
      <c r="H53" s="99" t="e">
        <f t="shared" si="4"/>
        <v>#REF!</v>
      </c>
      <c r="I53" s="99" t="e">
        <f t="shared" si="4"/>
        <v>#REF!</v>
      </c>
      <c r="J53" s="99" t="e">
        <f t="shared" si="4"/>
        <v>#REF!</v>
      </c>
      <c r="K53" s="99" t="e">
        <f t="shared" si="4"/>
        <v>#REF!</v>
      </c>
      <c r="L53" s="99" t="e">
        <f t="shared" si="4"/>
        <v>#REF!</v>
      </c>
      <c r="M53" s="99" t="e">
        <f t="shared" si="4"/>
        <v>#REF!</v>
      </c>
      <c r="N53" s="99" t="e">
        <f t="shared" si="4"/>
        <v>#REF!</v>
      </c>
      <c r="O53" s="99" t="e">
        <f t="shared" si="4"/>
        <v>#REF!</v>
      </c>
    </row>
    <row r="54" spans="2:15">
      <c r="B54" s="14" t="s">
        <v>59</v>
      </c>
      <c r="C54" s="99" t="e">
        <f>+C53</f>
        <v>#REF!</v>
      </c>
      <c r="D54" s="99" t="e">
        <f t="shared" si="4"/>
        <v>#REF!</v>
      </c>
      <c r="E54" s="99" t="e">
        <f t="shared" si="4"/>
        <v>#REF!</v>
      </c>
      <c r="F54" s="99" t="e">
        <f t="shared" si="4"/>
        <v>#REF!</v>
      </c>
      <c r="G54" s="99" t="e">
        <f t="shared" si="4"/>
        <v>#REF!</v>
      </c>
      <c r="H54" s="99" t="e">
        <f t="shared" si="4"/>
        <v>#REF!</v>
      </c>
      <c r="I54" s="99" t="e">
        <f t="shared" si="4"/>
        <v>#REF!</v>
      </c>
      <c r="J54" s="99" t="e">
        <f t="shared" si="4"/>
        <v>#REF!</v>
      </c>
      <c r="K54" s="99" t="e">
        <f t="shared" si="4"/>
        <v>#REF!</v>
      </c>
      <c r="L54" s="99" t="e">
        <f t="shared" si="4"/>
        <v>#REF!</v>
      </c>
      <c r="M54" s="99" t="e">
        <f t="shared" si="4"/>
        <v>#REF!</v>
      </c>
      <c r="N54" s="99" t="e">
        <f t="shared" si="4"/>
        <v>#REF!</v>
      </c>
      <c r="O54" s="99" t="e">
        <f t="shared" si="4"/>
        <v>#REF!</v>
      </c>
    </row>
    <row r="55" spans="2:15">
      <c r="B55" s="14" t="s">
        <v>60</v>
      </c>
      <c r="C55" s="99" t="e">
        <f>+C54</f>
        <v>#REF!</v>
      </c>
      <c r="D55" s="99" t="e">
        <f t="shared" si="4"/>
        <v>#REF!</v>
      </c>
      <c r="E55" s="99" t="e">
        <f t="shared" si="4"/>
        <v>#REF!</v>
      </c>
      <c r="F55" s="99" t="e">
        <f t="shared" si="4"/>
        <v>#REF!</v>
      </c>
      <c r="G55" s="99" t="e">
        <f t="shared" si="4"/>
        <v>#REF!</v>
      </c>
      <c r="H55" s="99" t="e">
        <f t="shared" si="4"/>
        <v>#REF!</v>
      </c>
      <c r="I55" s="99" t="e">
        <f t="shared" si="4"/>
        <v>#REF!</v>
      </c>
      <c r="J55" s="99" t="e">
        <f t="shared" si="4"/>
        <v>#REF!</v>
      </c>
      <c r="K55" s="99" t="e">
        <f t="shared" si="4"/>
        <v>#REF!</v>
      </c>
      <c r="L55" s="99" t="e">
        <f t="shared" si="4"/>
        <v>#REF!</v>
      </c>
      <c r="M55" s="99" t="e">
        <f t="shared" si="4"/>
        <v>#REF!</v>
      </c>
      <c r="N55" s="99" t="e">
        <f t="shared" si="4"/>
        <v>#REF!</v>
      </c>
      <c r="O55" s="99" t="e">
        <f t="shared" si="4"/>
        <v>#REF!</v>
      </c>
    </row>
    <row r="56" spans="2:15">
      <c r="B56" s="100" t="s">
        <v>61</v>
      </c>
      <c r="C56" s="101" t="e">
        <f>+C55</f>
        <v>#REF!</v>
      </c>
      <c r="D56" s="101" t="e">
        <f t="shared" si="4"/>
        <v>#REF!</v>
      </c>
      <c r="E56" s="101" t="e">
        <f t="shared" si="4"/>
        <v>#REF!</v>
      </c>
      <c r="F56" s="101" t="e">
        <f t="shared" si="4"/>
        <v>#REF!</v>
      </c>
      <c r="G56" s="101" t="e">
        <f t="shared" si="4"/>
        <v>#REF!</v>
      </c>
      <c r="H56" s="101" t="e">
        <f t="shared" si="4"/>
        <v>#REF!</v>
      </c>
      <c r="I56" s="101" t="e">
        <f t="shared" si="4"/>
        <v>#REF!</v>
      </c>
      <c r="J56" s="101" t="e">
        <f t="shared" si="4"/>
        <v>#REF!</v>
      </c>
      <c r="K56" s="101" t="e">
        <f t="shared" si="4"/>
        <v>#REF!</v>
      </c>
      <c r="L56" s="101" t="e">
        <f t="shared" si="4"/>
        <v>#REF!</v>
      </c>
      <c r="M56" s="101" t="e">
        <f t="shared" si="4"/>
        <v>#REF!</v>
      </c>
      <c r="N56" s="101" t="e">
        <f t="shared" si="4"/>
        <v>#REF!</v>
      </c>
      <c r="O56" s="101" t="e">
        <f t="shared" si="4"/>
        <v>#REF!</v>
      </c>
    </row>
    <row r="57" spans="2:15">
      <c r="B57" s="14"/>
      <c r="C57" s="102"/>
      <c r="H57" s="102"/>
      <c r="I57" s="102"/>
      <c r="J57" s="102"/>
      <c r="K57" s="102"/>
      <c r="L57" s="102"/>
      <c r="M57" s="102"/>
      <c r="N57" s="102"/>
    </row>
    <row r="58" spans="2:15">
      <c r="B58" s="71" t="s">
        <v>11</v>
      </c>
      <c r="C58" s="68" t="s">
        <v>39</v>
      </c>
      <c r="D58" s="68" t="s">
        <v>40</v>
      </c>
      <c r="E58" s="68" t="s">
        <v>41</v>
      </c>
      <c r="F58" s="68" t="s">
        <v>42</v>
      </c>
      <c r="G58" s="68" t="s">
        <v>43</v>
      </c>
      <c r="H58" s="68" t="s">
        <v>44</v>
      </c>
      <c r="I58" s="68" t="s">
        <v>45</v>
      </c>
      <c r="J58" s="68" t="s">
        <v>46</v>
      </c>
      <c r="K58" s="68" t="s">
        <v>47</v>
      </c>
      <c r="L58" s="68" t="s">
        <v>48</v>
      </c>
      <c r="M58" s="68" t="s">
        <v>49</v>
      </c>
      <c r="N58" s="68" t="s">
        <v>50</v>
      </c>
      <c r="O58" s="68" t="s">
        <v>18</v>
      </c>
    </row>
    <row r="59" spans="2:15">
      <c r="B59" s="14"/>
    </row>
    <row r="60" spans="2:15">
      <c r="B60" s="14" t="s">
        <v>55</v>
      </c>
      <c r="C60" s="79" t="e">
        <f>IF(#REF!=0,+C56,#REF!)</f>
        <v>#REF!</v>
      </c>
      <c r="D60" s="79" t="e">
        <f>IF(#REF!=0,+D56,#REF!)</f>
        <v>#REF!</v>
      </c>
      <c r="E60" s="79" t="e">
        <f>IF(#REF!=0,+E56,#REF!)</f>
        <v>#REF!</v>
      </c>
      <c r="F60" s="79" t="e">
        <f>IF(#REF!=0,+F56,#REF!)</f>
        <v>#REF!</v>
      </c>
      <c r="G60" s="79" t="e">
        <f>IF(#REF!=0,+G56,#REF!)</f>
        <v>#REF!</v>
      </c>
      <c r="H60" s="79" t="e">
        <f>IF(#REF!=0,+H56,#REF!)</f>
        <v>#REF!</v>
      </c>
      <c r="I60" s="79" t="e">
        <f>IF(#REF!=0,+I56,#REF!)</f>
        <v>#REF!</v>
      </c>
      <c r="J60" s="79" t="e">
        <f>IF(#REF!=0,+J56,#REF!)</f>
        <v>#REF!</v>
      </c>
      <c r="K60" s="79" t="e">
        <f>IF(#REF!=0,+K56,#REF!)</f>
        <v>#REF!</v>
      </c>
      <c r="L60" s="79" t="e">
        <f>IF(#REF!=0,+L56,#REF!)</f>
        <v>#REF!</v>
      </c>
      <c r="M60" s="79" t="e">
        <f>IF(#REF!=0,+M56,#REF!)</f>
        <v>#REF!</v>
      </c>
      <c r="N60" s="79" t="e">
        <f>IF(#REF!=0,+N56,#REF!)</f>
        <v>#REF!</v>
      </c>
      <c r="O60" s="99" t="e">
        <f>+SUM(C60:N60)</f>
        <v>#REF!</v>
      </c>
    </row>
    <row r="61" spans="2:15">
      <c r="B61" s="14" t="s">
        <v>56</v>
      </c>
    </row>
    <row r="62" spans="2:15">
      <c r="B62" s="14" t="s">
        <v>57</v>
      </c>
      <c r="C62" s="99" t="e">
        <f>+C60*C39</f>
        <v>#REF!</v>
      </c>
      <c r="D62" s="99" t="e">
        <f>+D60*D39</f>
        <v>#REF!</v>
      </c>
      <c r="E62" s="99" t="e">
        <f>+E60*E39</f>
        <v>#REF!</v>
      </c>
      <c r="F62" s="99" t="e">
        <f t="shared" ref="F62:N62" si="5">+F60*F39</f>
        <v>#REF!</v>
      </c>
      <c r="G62" s="99" t="e">
        <f t="shared" si="5"/>
        <v>#REF!</v>
      </c>
      <c r="H62" s="99" t="e">
        <f t="shared" si="5"/>
        <v>#REF!</v>
      </c>
      <c r="I62" s="99" t="e">
        <f t="shared" si="5"/>
        <v>#REF!</v>
      </c>
      <c r="J62" s="99" t="e">
        <f t="shared" si="5"/>
        <v>#REF!</v>
      </c>
      <c r="K62" s="99" t="e">
        <f t="shared" si="5"/>
        <v>#REF!</v>
      </c>
      <c r="L62" s="99" t="e">
        <f t="shared" si="5"/>
        <v>#REF!</v>
      </c>
      <c r="M62" s="99" t="e">
        <f t="shared" si="5"/>
        <v>#REF!</v>
      </c>
      <c r="N62" s="99" t="e">
        <f t="shared" si="5"/>
        <v>#REF!</v>
      </c>
      <c r="O62" s="99" t="e">
        <f t="shared" ref="O62:O67" si="6">+SUM(C62:N62)</f>
        <v>#REF!</v>
      </c>
    </row>
    <row r="63" spans="2:15">
      <c r="B63" s="14" t="s">
        <v>38</v>
      </c>
      <c r="C63" s="99" t="e">
        <f>+C62*(1+$E$27)</f>
        <v>#REF!</v>
      </c>
      <c r="D63" s="99" t="e">
        <f>+D62*(1+$E$27)</f>
        <v>#REF!</v>
      </c>
      <c r="E63" s="99" t="e">
        <f t="shared" ref="E63:N63" si="7">+E62*(1+$E$27)</f>
        <v>#REF!</v>
      </c>
      <c r="F63" s="99" t="e">
        <f t="shared" si="7"/>
        <v>#REF!</v>
      </c>
      <c r="G63" s="99" t="e">
        <f t="shared" si="7"/>
        <v>#REF!</v>
      </c>
      <c r="H63" s="99" t="e">
        <f t="shared" si="7"/>
        <v>#REF!</v>
      </c>
      <c r="I63" s="99" t="e">
        <f t="shared" si="7"/>
        <v>#REF!</v>
      </c>
      <c r="J63" s="99" t="e">
        <f t="shared" si="7"/>
        <v>#REF!</v>
      </c>
      <c r="K63" s="99" t="e">
        <f t="shared" si="7"/>
        <v>#REF!</v>
      </c>
      <c r="L63" s="99" t="e">
        <f t="shared" si="7"/>
        <v>#REF!</v>
      </c>
      <c r="M63" s="99" t="e">
        <f t="shared" si="7"/>
        <v>#REF!</v>
      </c>
      <c r="N63" s="99" t="e">
        <f t="shared" si="7"/>
        <v>#REF!</v>
      </c>
      <c r="O63" s="99" t="e">
        <f t="shared" si="6"/>
        <v>#REF!</v>
      </c>
    </row>
    <row r="64" spans="2:15">
      <c r="B64" s="14" t="s">
        <v>58</v>
      </c>
      <c r="C64" s="99" t="e">
        <f t="shared" ref="C64:N67" si="8">+C63</f>
        <v>#REF!</v>
      </c>
      <c r="D64" s="99" t="e">
        <f t="shared" si="8"/>
        <v>#REF!</v>
      </c>
      <c r="E64" s="99" t="e">
        <f t="shared" si="8"/>
        <v>#REF!</v>
      </c>
      <c r="F64" s="99" t="e">
        <f t="shared" si="8"/>
        <v>#REF!</v>
      </c>
      <c r="G64" s="99" t="e">
        <f t="shared" si="8"/>
        <v>#REF!</v>
      </c>
      <c r="H64" s="99" t="e">
        <f t="shared" si="8"/>
        <v>#REF!</v>
      </c>
      <c r="I64" s="99" t="e">
        <f t="shared" si="8"/>
        <v>#REF!</v>
      </c>
      <c r="J64" s="99" t="e">
        <f t="shared" si="8"/>
        <v>#REF!</v>
      </c>
      <c r="K64" s="99" t="e">
        <f t="shared" si="8"/>
        <v>#REF!</v>
      </c>
      <c r="L64" s="99" t="e">
        <f t="shared" si="8"/>
        <v>#REF!</v>
      </c>
      <c r="M64" s="99" t="e">
        <f t="shared" si="8"/>
        <v>#REF!</v>
      </c>
      <c r="N64" s="99" t="e">
        <f t="shared" si="8"/>
        <v>#REF!</v>
      </c>
      <c r="O64" s="99" t="e">
        <f t="shared" si="6"/>
        <v>#REF!</v>
      </c>
    </row>
    <row r="65" spans="1:15">
      <c r="B65" s="14" t="s">
        <v>59</v>
      </c>
      <c r="C65" s="99" t="e">
        <f t="shared" si="8"/>
        <v>#REF!</v>
      </c>
      <c r="D65" s="99" t="e">
        <f t="shared" si="8"/>
        <v>#REF!</v>
      </c>
      <c r="E65" s="99" t="e">
        <f t="shared" si="8"/>
        <v>#REF!</v>
      </c>
      <c r="F65" s="99" t="e">
        <f t="shared" si="8"/>
        <v>#REF!</v>
      </c>
      <c r="G65" s="99" t="e">
        <f t="shared" si="8"/>
        <v>#REF!</v>
      </c>
      <c r="H65" s="99" t="e">
        <f t="shared" si="8"/>
        <v>#REF!</v>
      </c>
      <c r="I65" s="99" t="e">
        <f t="shared" si="8"/>
        <v>#REF!</v>
      </c>
      <c r="J65" s="99" t="e">
        <f t="shared" si="8"/>
        <v>#REF!</v>
      </c>
      <c r="K65" s="99" t="e">
        <f t="shared" si="8"/>
        <v>#REF!</v>
      </c>
      <c r="L65" s="99" t="e">
        <f t="shared" si="8"/>
        <v>#REF!</v>
      </c>
      <c r="M65" s="99" t="e">
        <f t="shared" si="8"/>
        <v>#REF!</v>
      </c>
      <c r="N65" s="99" t="e">
        <f t="shared" si="8"/>
        <v>#REF!</v>
      </c>
      <c r="O65" s="99" t="e">
        <f t="shared" si="6"/>
        <v>#REF!</v>
      </c>
    </row>
    <row r="66" spans="1:15">
      <c r="B66" s="14" t="s">
        <v>60</v>
      </c>
      <c r="C66" s="99" t="e">
        <f t="shared" si="8"/>
        <v>#REF!</v>
      </c>
      <c r="D66" s="99" t="e">
        <f t="shared" si="8"/>
        <v>#REF!</v>
      </c>
      <c r="E66" s="99" t="e">
        <f t="shared" si="8"/>
        <v>#REF!</v>
      </c>
      <c r="F66" s="99" t="e">
        <f t="shared" si="8"/>
        <v>#REF!</v>
      </c>
      <c r="G66" s="99" t="e">
        <f t="shared" si="8"/>
        <v>#REF!</v>
      </c>
      <c r="H66" s="99" t="e">
        <f t="shared" si="8"/>
        <v>#REF!</v>
      </c>
      <c r="I66" s="99" t="e">
        <f t="shared" si="8"/>
        <v>#REF!</v>
      </c>
      <c r="J66" s="99" t="e">
        <f t="shared" si="8"/>
        <v>#REF!</v>
      </c>
      <c r="K66" s="99" t="e">
        <f t="shared" si="8"/>
        <v>#REF!</v>
      </c>
      <c r="L66" s="99" t="e">
        <f t="shared" si="8"/>
        <v>#REF!</v>
      </c>
      <c r="M66" s="99" t="e">
        <f t="shared" si="8"/>
        <v>#REF!</v>
      </c>
      <c r="N66" s="99" t="e">
        <f t="shared" si="8"/>
        <v>#REF!</v>
      </c>
      <c r="O66" s="99" t="e">
        <f t="shared" si="6"/>
        <v>#REF!</v>
      </c>
    </row>
    <row r="67" spans="1:15">
      <c r="B67" s="100" t="s">
        <v>61</v>
      </c>
      <c r="C67" s="101" t="e">
        <f t="shared" si="8"/>
        <v>#REF!</v>
      </c>
      <c r="D67" s="101" t="e">
        <f t="shared" si="8"/>
        <v>#REF!</v>
      </c>
      <c r="E67" s="101" t="e">
        <f t="shared" si="8"/>
        <v>#REF!</v>
      </c>
      <c r="F67" s="101" t="e">
        <f t="shared" si="8"/>
        <v>#REF!</v>
      </c>
      <c r="G67" s="101" t="e">
        <f t="shared" si="8"/>
        <v>#REF!</v>
      </c>
      <c r="H67" s="101" t="e">
        <f t="shared" si="8"/>
        <v>#REF!</v>
      </c>
      <c r="I67" s="101" t="e">
        <f t="shared" si="8"/>
        <v>#REF!</v>
      </c>
      <c r="J67" s="101" t="e">
        <f t="shared" si="8"/>
        <v>#REF!</v>
      </c>
      <c r="K67" s="101" t="e">
        <f t="shared" si="8"/>
        <v>#REF!</v>
      </c>
      <c r="L67" s="101" t="e">
        <f t="shared" si="8"/>
        <v>#REF!</v>
      </c>
      <c r="M67" s="101" t="e">
        <f t="shared" si="8"/>
        <v>#REF!</v>
      </c>
      <c r="N67" s="101" t="e">
        <f t="shared" si="8"/>
        <v>#REF!</v>
      </c>
      <c r="O67" s="101" t="e">
        <f t="shared" si="6"/>
        <v>#REF!</v>
      </c>
    </row>
    <row r="68" spans="1:15">
      <c r="B68" s="14"/>
    </row>
    <row r="69" spans="1:15">
      <c r="B69" s="71" t="s">
        <v>12</v>
      </c>
      <c r="C69" s="68" t="s">
        <v>39</v>
      </c>
      <c r="D69" s="68" t="s">
        <v>40</v>
      </c>
      <c r="E69" s="68" t="s">
        <v>41</v>
      </c>
      <c r="F69" s="68" t="s">
        <v>42</v>
      </c>
      <c r="G69" s="68" t="s">
        <v>43</v>
      </c>
      <c r="H69" s="68" t="s">
        <v>44</v>
      </c>
      <c r="I69" s="68" t="s">
        <v>45</v>
      </c>
      <c r="J69" s="68" t="s">
        <v>46</v>
      </c>
      <c r="K69" s="68" t="s">
        <v>47</v>
      </c>
      <c r="L69" s="68" t="s">
        <v>48</v>
      </c>
      <c r="M69" s="68" t="s">
        <v>49</v>
      </c>
      <c r="N69" s="68" t="s">
        <v>50</v>
      </c>
      <c r="O69" s="68" t="s">
        <v>18</v>
      </c>
    </row>
    <row r="70" spans="1:15">
      <c r="B70" s="14"/>
    </row>
    <row r="71" spans="1:15">
      <c r="A71" s="5"/>
      <c r="B71" s="14" t="s">
        <v>55</v>
      </c>
      <c r="C71" s="79" t="e">
        <f>IF(#REF!=0,+C67,#REF!)</f>
        <v>#REF!</v>
      </c>
      <c r="D71" s="79" t="e">
        <f>IF(#REF!=0,+D67,#REF!)</f>
        <v>#REF!</v>
      </c>
      <c r="E71" s="79" t="e">
        <f>IF(#REF!=0,+E67,#REF!)</f>
        <v>#REF!</v>
      </c>
      <c r="F71" s="79" t="e">
        <f>IF(#REF!=0,+F67,#REF!)</f>
        <v>#REF!</v>
      </c>
      <c r="G71" s="79" t="e">
        <f>IF(#REF!=0,+G67,#REF!)</f>
        <v>#REF!</v>
      </c>
      <c r="H71" s="79" t="e">
        <f>IF(#REF!=0,+H67,#REF!)</f>
        <v>#REF!</v>
      </c>
      <c r="I71" s="79" t="e">
        <f>IF(#REF!=0,+I67,#REF!)</f>
        <v>#REF!</v>
      </c>
      <c r="J71" s="79" t="e">
        <f>IF(#REF!=0,+J67,#REF!)</f>
        <v>#REF!</v>
      </c>
      <c r="K71" s="79" t="e">
        <f>IF(#REF!=0,+K67,#REF!)</f>
        <v>#REF!</v>
      </c>
      <c r="L71" s="79" t="e">
        <f>IF(#REF!=0,+L67,#REF!)</f>
        <v>#REF!</v>
      </c>
      <c r="M71" s="79" t="e">
        <f>IF(#REF!=0,+M67,#REF!)</f>
        <v>#REF!</v>
      </c>
      <c r="N71" s="79" t="e">
        <f>IF(#REF!=0,+N67,#REF!)</f>
        <v>#REF!</v>
      </c>
      <c r="O71" s="99" t="e">
        <f>+SUM(C71:N71)</f>
        <v>#REF!</v>
      </c>
    </row>
    <row r="72" spans="1:15">
      <c r="B72" s="14" t="s">
        <v>56</v>
      </c>
    </row>
    <row r="73" spans="1:15">
      <c r="B73" s="14" t="s">
        <v>57</v>
      </c>
      <c r="C73" s="99" t="e">
        <f>+C71*C40</f>
        <v>#REF!</v>
      </c>
      <c r="D73" s="99" t="e">
        <f t="shared" ref="D73:N73" si="9">+D71*D40</f>
        <v>#REF!</v>
      </c>
      <c r="E73" s="99" t="e">
        <f t="shared" si="9"/>
        <v>#REF!</v>
      </c>
      <c r="F73" s="99" t="e">
        <f t="shared" si="9"/>
        <v>#REF!</v>
      </c>
      <c r="G73" s="99" t="e">
        <f t="shared" si="9"/>
        <v>#REF!</v>
      </c>
      <c r="H73" s="99" t="e">
        <f t="shared" si="9"/>
        <v>#REF!</v>
      </c>
      <c r="I73" s="99" t="e">
        <f t="shared" si="9"/>
        <v>#REF!</v>
      </c>
      <c r="J73" s="99" t="e">
        <f t="shared" si="9"/>
        <v>#REF!</v>
      </c>
      <c r="K73" s="99" t="e">
        <f t="shared" si="9"/>
        <v>#REF!</v>
      </c>
      <c r="L73" s="99" t="e">
        <f t="shared" si="9"/>
        <v>#REF!</v>
      </c>
      <c r="M73" s="99" t="e">
        <f t="shared" si="9"/>
        <v>#REF!</v>
      </c>
      <c r="N73" s="99" t="e">
        <f t="shared" si="9"/>
        <v>#REF!</v>
      </c>
      <c r="O73" s="99" t="e">
        <f t="shared" ref="O73:O78" si="10">+SUM(C73:N73)</f>
        <v>#REF!</v>
      </c>
    </row>
    <row r="74" spans="1:15">
      <c r="B74" s="14" t="s">
        <v>38</v>
      </c>
      <c r="C74" s="99" t="e">
        <f>+C73*(1+$F$27)</f>
        <v>#REF!</v>
      </c>
      <c r="D74" s="99" t="e">
        <f t="shared" ref="D74:N74" si="11">+D73*(1+$F$27)</f>
        <v>#REF!</v>
      </c>
      <c r="E74" s="99" t="e">
        <f t="shared" si="11"/>
        <v>#REF!</v>
      </c>
      <c r="F74" s="99" t="e">
        <f t="shared" si="11"/>
        <v>#REF!</v>
      </c>
      <c r="G74" s="99" t="e">
        <f t="shared" si="11"/>
        <v>#REF!</v>
      </c>
      <c r="H74" s="99" t="e">
        <f t="shared" si="11"/>
        <v>#REF!</v>
      </c>
      <c r="I74" s="99" t="e">
        <f t="shared" si="11"/>
        <v>#REF!</v>
      </c>
      <c r="J74" s="99" t="e">
        <f t="shared" si="11"/>
        <v>#REF!</v>
      </c>
      <c r="K74" s="99" t="e">
        <f t="shared" si="11"/>
        <v>#REF!</v>
      </c>
      <c r="L74" s="99" t="e">
        <f t="shared" si="11"/>
        <v>#REF!</v>
      </c>
      <c r="M74" s="99" t="e">
        <f t="shared" si="11"/>
        <v>#REF!</v>
      </c>
      <c r="N74" s="99" t="e">
        <f t="shared" si="11"/>
        <v>#REF!</v>
      </c>
      <c r="O74" s="99" t="e">
        <f t="shared" si="10"/>
        <v>#REF!</v>
      </c>
    </row>
    <row r="75" spans="1:15">
      <c r="B75" s="14" t="s">
        <v>58</v>
      </c>
      <c r="C75" s="99" t="e">
        <f t="shared" ref="C75:N78" si="12">+C74</f>
        <v>#REF!</v>
      </c>
      <c r="D75" s="99" t="e">
        <f t="shared" si="12"/>
        <v>#REF!</v>
      </c>
      <c r="E75" s="99" t="e">
        <f t="shared" si="12"/>
        <v>#REF!</v>
      </c>
      <c r="F75" s="99" t="e">
        <f t="shared" si="12"/>
        <v>#REF!</v>
      </c>
      <c r="G75" s="99" t="e">
        <f t="shared" si="12"/>
        <v>#REF!</v>
      </c>
      <c r="H75" s="99" t="e">
        <f t="shared" si="12"/>
        <v>#REF!</v>
      </c>
      <c r="I75" s="99" t="e">
        <f t="shared" si="12"/>
        <v>#REF!</v>
      </c>
      <c r="J75" s="99" t="e">
        <f t="shared" si="12"/>
        <v>#REF!</v>
      </c>
      <c r="K75" s="99" t="e">
        <f t="shared" si="12"/>
        <v>#REF!</v>
      </c>
      <c r="L75" s="99" t="e">
        <f t="shared" si="12"/>
        <v>#REF!</v>
      </c>
      <c r="M75" s="99" t="e">
        <f t="shared" si="12"/>
        <v>#REF!</v>
      </c>
      <c r="N75" s="99" t="e">
        <f t="shared" si="12"/>
        <v>#REF!</v>
      </c>
      <c r="O75" s="99" t="e">
        <f t="shared" si="10"/>
        <v>#REF!</v>
      </c>
    </row>
    <row r="76" spans="1:15">
      <c r="B76" s="14" t="s">
        <v>59</v>
      </c>
      <c r="C76" s="99" t="e">
        <f t="shared" si="12"/>
        <v>#REF!</v>
      </c>
      <c r="D76" s="99" t="e">
        <f t="shared" si="12"/>
        <v>#REF!</v>
      </c>
      <c r="E76" s="99" t="e">
        <f t="shared" si="12"/>
        <v>#REF!</v>
      </c>
      <c r="F76" s="99" t="e">
        <f t="shared" si="12"/>
        <v>#REF!</v>
      </c>
      <c r="G76" s="99" t="e">
        <f t="shared" si="12"/>
        <v>#REF!</v>
      </c>
      <c r="H76" s="99" t="e">
        <f t="shared" si="12"/>
        <v>#REF!</v>
      </c>
      <c r="I76" s="99" t="e">
        <f t="shared" si="12"/>
        <v>#REF!</v>
      </c>
      <c r="J76" s="99" t="e">
        <f t="shared" si="12"/>
        <v>#REF!</v>
      </c>
      <c r="K76" s="99" t="e">
        <f t="shared" si="12"/>
        <v>#REF!</v>
      </c>
      <c r="L76" s="99" t="e">
        <f t="shared" si="12"/>
        <v>#REF!</v>
      </c>
      <c r="M76" s="99" t="e">
        <f t="shared" si="12"/>
        <v>#REF!</v>
      </c>
      <c r="N76" s="99" t="e">
        <f t="shared" si="12"/>
        <v>#REF!</v>
      </c>
      <c r="O76" s="99" t="e">
        <f t="shared" si="10"/>
        <v>#REF!</v>
      </c>
    </row>
    <row r="77" spans="1:15">
      <c r="B77" s="14" t="s">
        <v>60</v>
      </c>
      <c r="C77" s="99" t="e">
        <f t="shared" si="12"/>
        <v>#REF!</v>
      </c>
      <c r="D77" s="99" t="e">
        <f t="shared" si="12"/>
        <v>#REF!</v>
      </c>
      <c r="E77" s="99" t="e">
        <f t="shared" si="12"/>
        <v>#REF!</v>
      </c>
      <c r="F77" s="99" t="e">
        <f t="shared" si="12"/>
        <v>#REF!</v>
      </c>
      <c r="G77" s="99" t="e">
        <f t="shared" si="12"/>
        <v>#REF!</v>
      </c>
      <c r="H77" s="99" t="e">
        <f t="shared" si="12"/>
        <v>#REF!</v>
      </c>
      <c r="I77" s="99" t="e">
        <f t="shared" si="12"/>
        <v>#REF!</v>
      </c>
      <c r="J77" s="99" t="e">
        <f t="shared" si="12"/>
        <v>#REF!</v>
      </c>
      <c r="K77" s="99" t="e">
        <f t="shared" si="12"/>
        <v>#REF!</v>
      </c>
      <c r="L77" s="99" t="e">
        <f t="shared" si="12"/>
        <v>#REF!</v>
      </c>
      <c r="M77" s="99" t="e">
        <f t="shared" si="12"/>
        <v>#REF!</v>
      </c>
      <c r="N77" s="99" t="e">
        <f t="shared" si="12"/>
        <v>#REF!</v>
      </c>
      <c r="O77" s="99" t="e">
        <f t="shared" si="10"/>
        <v>#REF!</v>
      </c>
    </row>
    <row r="78" spans="1:15">
      <c r="B78" s="100" t="s">
        <v>61</v>
      </c>
      <c r="C78" s="101" t="e">
        <f t="shared" si="12"/>
        <v>#REF!</v>
      </c>
      <c r="D78" s="101" t="e">
        <f t="shared" si="12"/>
        <v>#REF!</v>
      </c>
      <c r="E78" s="101" t="e">
        <f t="shared" si="12"/>
        <v>#REF!</v>
      </c>
      <c r="F78" s="101" t="e">
        <f t="shared" si="12"/>
        <v>#REF!</v>
      </c>
      <c r="G78" s="101" t="e">
        <f t="shared" si="12"/>
        <v>#REF!</v>
      </c>
      <c r="H78" s="101" t="e">
        <f t="shared" si="12"/>
        <v>#REF!</v>
      </c>
      <c r="I78" s="101" t="e">
        <f t="shared" si="12"/>
        <v>#REF!</v>
      </c>
      <c r="J78" s="101" t="e">
        <f t="shared" si="12"/>
        <v>#REF!</v>
      </c>
      <c r="K78" s="101" t="e">
        <f t="shared" si="12"/>
        <v>#REF!</v>
      </c>
      <c r="L78" s="101" t="e">
        <f t="shared" si="12"/>
        <v>#REF!</v>
      </c>
      <c r="M78" s="101" t="e">
        <f t="shared" si="12"/>
        <v>#REF!</v>
      </c>
      <c r="N78" s="101" t="e">
        <f t="shared" si="12"/>
        <v>#REF!</v>
      </c>
      <c r="O78" s="101" t="e">
        <f t="shared" si="10"/>
        <v>#REF!</v>
      </c>
    </row>
    <row r="79" spans="1:15">
      <c r="B79" s="14"/>
    </row>
    <row r="80" spans="1:15">
      <c r="B80" s="71" t="s">
        <v>13</v>
      </c>
      <c r="C80" s="68" t="s">
        <v>39</v>
      </c>
      <c r="D80" s="68" t="s">
        <v>40</v>
      </c>
      <c r="E80" s="68" t="s">
        <v>41</v>
      </c>
      <c r="F80" s="68" t="s">
        <v>42</v>
      </c>
      <c r="G80" s="68" t="s">
        <v>43</v>
      </c>
      <c r="H80" s="68" t="s">
        <v>44</v>
      </c>
      <c r="I80" s="68" t="s">
        <v>45</v>
      </c>
      <c r="J80" s="68" t="s">
        <v>46</v>
      </c>
      <c r="K80" s="68" t="s">
        <v>47</v>
      </c>
      <c r="L80" s="68" t="s">
        <v>48</v>
      </c>
      <c r="M80" s="68" t="s">
        <v>49</v>
      </c>
      <c r="N80" s="68" t="s">
        <v>50</v>
      </c>
      <c r="O80" s="68" t="s">
        <v>18</v>
      </c>
    </row>
    <row r="81" spans="2:15">
      <c r="B81" s="14"/>
    </row>
    <row r="82" spans="2:15">
      <c r="B82" s="14" t="s">
        <v>55</v>
      </c>
      <c r="C82" s="79" t="e">
        <f>IF(#REF!=0,+C78,#REF!)</f>
        <v>#REF!</v>
      </c>
      <c r="D82" s="79" t="e">
        <f>IF(#REF!=0,+D78,#REF!)</f>
        <v>#REF!</v>
      </c>
      <c r="E82" s="79" t="e">
        <f>IF(#REF!=0,+E78,#REF!)</f>
        <v>#REF!</v>
      </c>
      <c r="F82" s="79" t="e">
        <f>IF(#REF!=0,+F78,#REF!)</f>
        <v>#REF!</v>
      </c>
      <c r="G82" s="79" t="e">
        <f>IF(#REF!=0,+G78,#REF!)</f>
        <v>#REF!</v>
      </c>
      <c r="H82" s="79" t="e">
        <f>IF(#REF!=0,+H78,#REF!)</f>
        <v>#REF!</v>
      </c>
      <c r="I82" s="79" t="e">
        <f>IF(#REF!=0,+I78,#REF!)</f>
        <v>#REF!</v>
      </c>
      <c r="J82" s="79" t="e">
        <f>IF(#REF!=0,+J78,#REF!)</f>
        <v>#REF!</v>
      </c>
      <c r="K82" s="79" t="e">
        <f>IF(#REF!=0,+K78,#REF!)</f>
        <v>#REF!</v>
      </c>
      <c r="L82" s="79" t="e">
        <f>IF(#REF!=0,+L78,#REF!)</f>
        <v>#REF!</v>
      </c>
      <c r="M82" s="79" t="e">
        <f>IF(#REF!=0,+M78,#REF!)</f>
        <v>#REF!</v>
      </c>
      <c r="N82" s="79" t="e">
        <f>IF(#REF!=0,+N78,#REF!)</f>
        <v>#REF!</v>
      </c>
      <c r="O82" s="99" t="e">
        <f>+SUM(C82:N82)</f>
        <v>#REF!</v>
      </c>
    </row>
    <row r="83" spans="2:15">
      <c r="B83" s="14" t="s">
        <v>56</v>
      </c>
    </row>
    <row r="84" spans="2:15">
      <c r="B84" s="14" t="s">
        <v>57</v>
      </c>
      <c r="C84" s="99" t="e">
        <f>+C82*C41</f>
        <v>#REF!</v>
      </c>
      <c r="D84" s="99" t="e">
        <f t="shared" ref="D84:N84" si="13">+D82*D41</f>
        <v>#REF!</v>
      </c>
      <c r="E84" s="99" t="e">
        <f t="shared" si="13"/>
        <v>#REF!</v>
      </c>
      <c r="F84" s="99" t="e">
        <f t="shared" si="13"/>
        <v>#REF!</v>
      </c>
      <c r="G84" s="99" t="e">
        <f t="shared" si="13"/>
        <v>#REF!</v>
      </c>
      <c r="H84" s="99" t="e">
        <f t="shared" si="13"/>
        <v>#REF!</v>
      </c>
      <c r="I84" s="99" t="e">
        <f t="shared" si="13"/>
        <v>#REF!</v>
      </c>
      <c r="J84" s="99" t="e">
        <f t="shared" si="13"/>
        <v>#REF!</v>
      </c>
      <c r="K84" s="99" t="e">
        <f t="shared" si="13"/>
        <v>#REF!</v>
      </c>
      <c r="L84" s="99" t="e">
        <f t="shared" si="13"/>
        <v>#REF!</v>
      </c>
      <c r="M84" s="99" t="e">
        <f t="shared" si="13"/>
        <v>#REF!</v>
      </c>
      <c r="N84" s="99" t="e">
        <f t="shared" si="13"/>
        <v>#REF!</v>
      </c>
      <c r="O84" s="99" t="e">
        <f t="shared" ref="O84:O89" si="14">+SUM(C84:N84)</f>
        <v>#REF!</v>
      </c>
    </row>
    <row r="85" spans="2:15">
      <c r="B85" s="14" t="s">
        <v>38</v>
      </c>
      <c r="C85" s="99" t="e">
        <f>+C84*(1+$G$27)</f>
        <v>#REF!</v>
      </c>
      <c r="D85" s="99" t="e">
        <f t="shared" ref="D85:N85" si="15">+D84*(1+$G$27)</f>
        <v>#REF!</v>
      </c>
      <c r="E85" s="99" t="e">
        <f t="shared" si="15"/>
        <v>#REF!</v>
      </c>
      <c r="F85" s="99" t="e">
        <f t="shared" si="15"/>
        <v>#REF!</v>
      </c>
      <c r="G85" s="99" t="e">
        <f t="shared" si="15"/>
        <v>#REF!</v>
      </c>
      <c r="H85" s="99" t="e">
        <f t="shared" si="15"/>
        <v>#REF!</v>
      </c>
      <c r="I85" s="99" t="e">
        <f t="shared" si="15"/>
        <v>#REF!</v>
      </c>
      <c r="J85" s="99" t="e">
        <f t="shared" si="15"/>
        <v>#REF!</v>
      </c>
      <c r="K85" s="99" t="e">
        <f t="shared" si="15"/>
        <v>#REF!</v>
      </c>
      <c r="L85" s="99" t="e">
        <f t="shared" si="15"/>
        <v>#REF!</v>
      </c>
      <c r="M85" s="99" t="e">
        <f t="shared" si="15"/>
        <v>#REF!</v>
      </c>
      <c r="N85" s="99" t="e">
        <f t="shared" si="15"/>
        <v>#REF!</v>
      </c>
      <c r="O85" s="99" t="e">
        <f t="shared" si="14"/>
        <v>#REF!</v>
      </c>
    </row>
    <row r="86" spans="2:15">
      <c r="B86" s="14" t="s">
        <v>58</v>
      </c>
      <c r="C86" s="99" t="e">
        <f t="shared" ref="C86:N89" si="16">+C85</f>
        <v>#REF!</v>
      </c>
      <c r="D86" s="99" t="e">
        <f t="shared" si="16"/>
        <v>#REF!</v>
      </c>
      <c r="E86" s="99" t="e">
        <f t="shared" si="16"/>
        <v>#REF!</v>
      </c>
      <c r="F86" s="99" t="e">
        <f t="shared" si="16"/>
        <v>#REF!</v>
      </c>
      <c r="G86" s="99" t="e">
        <f t="shared" si="16"/>
        <v>#REF!</v>
      </c>
      <c r="H86" s="99" t="e">
        <f t="shared" si="16"/>
        <v>#REF!</v>
      </c>
      <c r="I86" s="99" t="e">
        <f t="shared" si="16"/>
        <v>#REF!</v>
      </c>
      <c r="J86" s="99" t="e">
        <f t="shared" si="16"/>
        <v>#REF!</v>
      </c>
      <c r="K86" s="99" t="e">
        <f t="shared" si="16"/>
        <v>#REF!</v>
      </c>
      <c r="L86" s="99" t="e">
        <f t="shared" si="16"/>
        <v>#REF!</v>
      </c>
      <c r="M86" s="99" t="e">
        <f t="shared" si="16"/>
        <v>#REF!</v>
      </c>
      <c r="N86" s="99" t="e">
        <f t="shared" si="16"/>
        <v>#REF!</v>
      </c>
      <c r="O86" s="99" t="e">
        <f t="shared" si="14"/>
        <v>#REF!</v>
      </c>
    </row>
    <row r="87" spans="2:15">
      <c r="B87" s="14" t="s">
        <v>59</v>
      </c>
      <c r="C87" s="99" t="e">
        <f t="shared" si="16"/>
        <v>#REF!</v>
      </c>
      <c r="D87" s="99" t="e">
        <f t="shared" si="16"/>
        <v>#REF!</v>
      </c>
      <c r="E87" s="99" t="e">
        <f t="shared" si="16"/>
        <v>#REF!</v>
      </c>
      <c r="F87" s="99" t="e">
        <f t="shared" si="16"/>
        <v>#REF!</v>
      </c>
      <c r="G87" s="99" t="e">
        <f t="shared" si="16"/>
        <v>#REF!</v>
      </c>
      <c r="H87" s="99" t="e">
        <f t="shared" si="16"/>
        <v>#REF!</v>
      </c>
      <c r="I87" s="99" t="e">
        <f t="shared" si="16"/>
        <v>#REF!</v>
      </c>
      <c r="J87" s="99" t="e">
        <f t="shared" si="16"/>
        <v>#REF!</v>
      </c>
      <c r="K87" s="99" t="e">
        <f t="shared" si="16"/>
        <v>#REF!</v>
      </c>
      <c r="L87" s="99" t="e">
        <f t="shared" si="16"/>
        <v>#REF!</v>
      </c>
      <c r="M87" s="99" t="e">
        <f t="shared" si="16"/>
        <v>#REF!</v>
      </c>
      <c r="N87" s="99" t="e">
        <f t="shared" si="16"/>
        <v>#REF!</v>
      </c>
      <c r="O87" s="99" t="e">
        <f t="shared" si="14"/>
        <v>#REF!</v>
      </c>
    </row>
    <row r="88" spans="2:15">
      <c r="B88" s="14" t="s">
        <v>60</v>
      </c>
      <c r="C88" s="99" t="e">
        <f t="shared" si="16"/>
        <v>#REF!</v>
      </c>
      <c r="D88" s="99" t="e">
        <f t="shared" si="16"/>
        <v>#REF!</v>
      </c>
      <c r="E88" s="99" t="e">
        <f t="shared" si="16"/>
        <v>#REF!</v>
      </c>
      <c r="F88" s="99" t="e">
        <f t="shared" si="16"/>
        <v>#REF!</v>
      </c>
      <c r="G88" s="99" t="e">
        <f t="shared" si="16"/>
        <v>#REF!</v>
      </c>
      <c r="H88" s="99" t="e">
        <f t="shared" si="16"/>
        <v>#REF!</v>
      </c>
      <c r="I88" s="99" t="e">
        <f t="shared" si="16"/>
        <v>#REF!</v>
      </c>
      <c r="J88" s="99" t="e">
        <f t="shared" si="16"/>
        <v>#REF!</v>
      </c>
      <c r="K88" s="99" t="e">
        <f t="shared" si="16"/>
        <v>#REF!</v>
      </c>
      <c r="L88" s="99" t="e">
        <f t="shared" si="16"/>
        <v>#REF!</v>
      </c>
      <c r="M88" s="99" t="e">
        <f t="shared" si="16"/>
        <v>#REF!</v>
      </c>
      <c r="N88" s="99" t="e">
        <f t="shared" si="16"/>
        <v>#REF!</v>
      </c>
      <c r="O88" s="99" t="e">
        <f t="shared" si="14"/>
        <v>#REF!</v>
      </c>
    </row>
    <row r="89" spans="2:15">
      <c r="B89" s="100" t="s">
        <v>61</v>
      </c>
      <c r="C89" s="101" t="e">
        <f t="shared" si="16"/>
        <v>#REF!</v>
      </c>
      <c r="D89" s="101" t="e">
        <f t="shared" si="16"/>
        <v>#REF!</v>
      </c>
      <c r="E89" s="101" t="e">
        <f t="shared" si="16"/>
        <v>#REF!</v>
      </c>
      <c r="F89" s="101" t="e">
        <f t="shared" si="16"/>
        <v>#REF!</v>
      </c>
      <c r="G89" s="101" t="e">
        <f t="shared" si="16"/>
        <v>#REF!</v>
      </c>
      <c r="H89" s="101" t="e">
        <f t="shared" si="16"/>
        <v>#REF!</v>
      </c>
      <c r="I89" s="101" t="e">
        <f t="shared" si="16"/>
        <v>#REF!</v>
      </c>
      <c r="J89" s="101" t="e">
        <f t="shared" si="16"/>
        <v>#REF!</v>
      </c>
      <c r="K89" s="101" t="e">
        <f t="shared" si="16"/>
        <v>#REF!</v>
      </c>
      <c r="L89" s="101" t="e">
        <f t="shared" si="16"/>
        <v>#REF!</v>
      </c>
      <c r="M89" s="101" t="e">
        <f t="shared" si="16"/>
        <v>#REF!</v>
      </c>
      <c r="N89" s="101" t="e">
        <f t="shared" si="16"/>
        <v>#REF!</v>
      </c>
      <c r="O89" s="101" t="e">
        <f t="shared" si="14"/>
        <v>#REF!</v>
      </c>
    </row>
    <row r="90" spans="2:15">
      <c r="B90" s="14" t="s">
        <v>8</v>
      </c>
    </row>
    <row r="91" spans="2:15">
      <c r="B91" s="71" t="s">
        <v>14</v>
      </c>
      <c r="C91" s="68" t="s">
        <v>39</v>
      </c>
      <c r="D91" s="68" t="s">
        <v>40</v>
      </c>
      <c r="E91" s="68" t="s">
        <v>41</v>
      </c>
      <c r="F91" s="68" t="s">
        <v>42</v>
      </c>
      <c r="G91" s="68" t="s">
        <v>43</v>
      </c>
      <c r="H91" s="68" t="s">
        <v>44</v>
      </c>
      <c r="I91" s="68" t="s">
        <v>45</v>
      </c>
      <c r="J91" s="68" t="s">
        <v>46</v>
      </c>
      <c r="K91" s="68" t="s">
        <v>47</v>
      </c>
      <c r="L91" s="68" t="s">
        <v>48</v>
      </c>
      <c r="M91" s="68" t="s">
        <v>49</v>
      </c>
      <c r="N91" s="68" t="s">
        <v>50</v>
      </c>
      <c r="O91" s="68" t="s">
        <v>18</v>
      </c>
    </row>
    <row r="92" spans="2:15">
      <c r="B92" s="14"/>
    </row>
    <row r="93" spans="2:15">
      <c r="B93" s="14" t="s">
        <v>55</v>
      </c>
      <c r="C93" s="79" t="e">
        <f>IF(#REF!=0,+C89,#REF!)</f>
        <v>#REF!</v>
      </c>
      <c r="D93" s="79" t="e">
        <f>IF(#REF!=0,+D89,#REF!)</f>
        <v>#REF!</v>
      </c>
      <c r="E93" s="79" t="e">
        <f>IF(#REF!=0,+E89,#REF!)</f>
        <v>#REF!</v>
      </c>
      <c r="F93" s="79" t="e">
        <f>IF(#REF!=0,+F89,#REF!)</f>
        <v>#REF!</v>
      </c>
      <c r="G93" s="79" t="e">
        <f>IF(#REF!=0,+G89,#REF!)</f>
        <v>#REF!</v>
      </c>
      <c r="H93" s="79" t="e">
        <f>IF(#REF!=0,+H89,#REF!)</f>
        <v>#REF!</v>
      </c>
      <c r="I93" s="79" t="e">
        <f>IF(#REF!=0,+I89,#REF!)</f>
        <v>#REF!</v>
      </c>
      <c r="J93" s="79" t="e">
        <f>IF(#REF!=0,+J89,#REF!)</f>
        <v>#REF!</v>
      </c>
      <c r="K93" s="79" t="e">
        <f>IF(#REF!=0,+K89,#REF!)</f>
        <v>#REF!</v>
      </c>
      <c r="L93" s="79" t="e">
        <f>IF(#REF!=0,+L89,#REF!)</f>
        <v>#REF!</v>
      </c>
      <c r="M93" s="79" t="e">
        <f>IF(#REF!=0,+M89,#REF!)</f>
        <v>#REF!</v>
      </c>
      <c r="N93" s="79" t="e">
        <f>IF(#REF!=0,+N89,#REF!)</f>
        <v>#REF!</v>
      </c>
      <c r="O93" s="99" t="e">
        <f>+SUM(C93:N93)</f>
        <v>#REF!</v>
      </c>
    </row>
    <row r="94" spans="2:15">
      <c r="B94" s="14" t="s">
        <v>56</v>
      </c>
    </row>
    <row r="95" spans="2:15">
      <c r="B95" s="14" t="s">
        <v>57</v>
      </c>
      <c r="C95" s="99" t="e">
        <f>+C93*C42</f>
        <v>#REF!</v>
      </c>
      <c r="D95" s="99" t="e">
        <f t="shared" ref="D95:N95" si="17">+D93*D42</f>
        <v>#REF!</v>
      </c>
      <c r="E95" s="99" t="e">
        <f t="shared" si="17"/>
        <v>#REF!</v>
      </c>
      <c r="F95" s="99" t="e">
        <f t="shared" si="17"/>
        <v>#REF!</v>
      </c>
      <c r="G95" s="99" t="e">
        <f t="shared" si="17"/>
        <v>#REF!</v>
      </c>
      <c r="H95" s="99" t="e">
        <f t="shared" si="17"/>
        <v>#REF!</v>
      </c>
      <c r="I95" s="99" t="e">
        <f t="shared" si="17"/>
        <v>#REF!</v>
      </c>
      <c r="J95" s="99" t="e">
        <f t="shared" si="17"/>
        <v>#REF!</v>
      </c>
      <c r="K95" s="99" t="e">
        <f t="shared" si="17"/>
        <v>#REF!</v>
      </c>
      <c r="L95" s="99" t="e">
        <f t="shared" si="17"/>
        <v>#REF!</v>
      </c>
      <c r="M95" s="99" t="e">
        <f t="shared" si="17"/>
        <v>#REF!</v>
      </c>
      <c r="N95" s="99" t="e">
        <f t="shared" si="17"/>
        <v>#REF!</v>
      </c>
      <c r="O95" s="99" t="e">
        <f t="shared" ref="O95:O100" si="18">+SUM(C95:N95)</f>
        <v>#REF!</v>
      </c>
    </row>
    <row r="96" spans="2:15">
      <c r="B96" s="14" t="s">
        <v>38</v>
      </c>
      <c r="C96" s="99" t="e">
        <f>+C95*(1+$H$27)</f>
        <v>#REF!</v>
      </c>
      <c r="D96" s="99" t="e">
        <f t="shared" ref="D96:N96" si="19">+D95*(1+$H$27)</f>
        <v>#REF!</v>
      </c>
      <c r="E96" s="99" t="e">
        <f t="shared" si="19"/>
        <v>#REF!</v>
      </c>
      <c r="F96" s="99" t="e">
        <f t="shared" si="19"/>
        <v>#REF!</v>
      </c>
      <c r="G96" s="99" t="e">
        <f t="shared" si="19"/>
        <v>#REF!</v>
      </c>
      <c r="H96" s="99" t="e">
        <f t="shared" si="19"/>
        <v>#REF!</v>
      </c>
      <c r="I96" s="99" t="e">
        <f t="shared" si="19"/>
        <v>#REF!</v>
      </c>
      <c r="J96" s="99" t="e">
        <f t="shared" si="19"/>
        <v>#REF!</v>
      </c>
      <c r="K96" s="99" t="e">
        <f t="shared" si="19"/>
        <v>#REF!</v>
      </c>
      <c r="L96" s="99" t="e">
        <f t="shared" si="19"/>
        <v>#REF!</v>
      </c>
      <c r="M96" s="99" t="e">
        <f t="shared" si="19"/>
        <v>#REF!</v>
      </c>
      <c r="N96" s="99" t="e">
        <f t="shared" si="19"/>
        <v>#REF!</v>
      </c>
      <c r="O96" s="99" t="e">
        <f t="shared" si="18"/>
        <v>#REF!</v>
      </c>
    </row>
    <row r="97" spans="2:15">
      <c r="B97" s="14" t="s">
        <v>58</v>
      </c>
      <c r="C97" s="99" t="e">
        <f t="shared" ref="C97:N100" si="20">+C96</f>
        <v>#REF!</v>
      </c>
      <c r="D97" s="99" t="e">
        <f t="shared" si="20"/>
        <v>#REF!</v>
      </c>
      <c r="E97" s="99" t="e">
        <f t="shared" si="20"/>
        <v>#REF!</v>
      </c>
      <c r="F97" s="99" t="e">
        <f t="shared" si="20"/>
        <v>#REF!</v>
      </c>
      <c r="G97" s="99" t="e">
        <f t="shared" si="20"/>
        <v>#REF!</v>
      </c>
      <c r="H97" s="99" t="e">
        <f t="shared" si="20"/>
        <v>#REF!</v>
      </c>
      <c r="I97" s="99" t="e">
        <f t="shared" si="20"/>
        <v>#REF!</v>
      </c>
      <c r="J97" s="99" t="e">
        <f t="shared" si="20"/>
        <v>#REF!</v>
      </c>
      <c r="K97" s="99" t="e">
        <f t="shared" si="20"/>
        <v>#REF!</v>
      </c>
      <c r="L97" s="99" t="e">
        <f t="shared" si="20"/>
        <v>#REF!</v>
      </c>
      <c r="M97" s="99" t="e">
        <f t="shared" si="20"/>
        <v>#REF!</v>
      </c>
      <c r="N97" s="99" t="e">
        <f t="shared" si="20"/>
        <v>#REF!</v>
      </c>
      <c r="O97" s="99" t="e">
        <f t="shared" si="18"/>
        <v>#REF!</v>
      </c>
    </row>
    <row r="98" spans="2:15">
      <c r="B98" s="14" t="s">
        <v>59</v>
      </c>
      <c r="C98" s="99" t="e">
        <f t="shared" si="20"/>
        <v>#REF!</v>
      </c>
      <c r="D98" s="99" t="e">
        <f t="shared" si="20"/>
        <v>#REF!</v>
      </c>
      <c r="E98" s="99" t="e">
        <f t="shared" si="20"/>
        <v>#REF!</v>
      </c>
      <c r="F98" s="99" t="e">
        <f t="shared" si="20"/>
        <v>#REF!</v>
      </c>
      <c r="G98" s="99" t="e">
        <f t="shared" si="20"/>
        <v>#REF!</v>
      </c>
      <c r="H98" s="99" t="e">
        <f t="shared" si="20"/>
        <v>#REF!</v>
      </c>
      <c r="I98" s="99" t="e">
        <f t="shared" si="20"/>
        <v>#REF!</v>
      </c>
      <c r="J98" s="99" t="e">
        <f t="shared" si="20"/>
        <v>#REF!</v>
      </c>
      <c r="K98" s="99" t="e">
        <f t="shared" si="20"/>
        <v>#REF!</v>
      </c>
      <c r="L98" s="99" t="e">
        <f t="shared" si="20"/>
        <v>#REF!</v>
      </c>
      <c r="M98" s="99" t="e">
        <f t="shared" si="20"/>
        <v>#REF!</v>
      </c>
      <c r="N98" s="99" t="e">
        <f t="shared" si="20"/>
        <v>#REF!</v>
      </c>
      <c r="O98" s="99" t="e">
        <f t="shared" si="18"/>
        <v>#REF!</v>
      </c>
    </row>
    <row r="99" spans="2:15">
      <c r="B99" s="14" t="s">
        <v>60</v>
      </c>
      <c r="C99" s="99" t="e">
        <f t="shared" si="20"/>
        <v>#REF!</v>
      </c>
      <c r="D99" s="99" t="e">
        <f t="shared" si="20"/>
        <v>#REF!</v>
      </c>
      <c r="E99" s="99" t="e">
        <f t="shared" si="20"/>
        <v>#REF!</v>
      </c>
      <c r="F99" s="99" t="e">
        <f t="shared" si="20"/>
        <v>#REF!</v>
      </c>
      <c r="G99" s="99" t="e">
        <f t="shared" si="20"/>
        <v>#REF!</v>
      </c>
      <c r="H99" s="99" t="e">
        <f t="shared" si="20"/>
        <v>#REF!</v>
      </c>
      <c r="I99" s="99" t="e">
        <f t="shared" si="20"/>
        <v>#REF!</v>
      </c>
      <c r="J99" s="99" t="e">
        <f t="shared" si="20"/>
        <v>#REF!</v>
      </c>
      <c r="K99" s="99" t="e">
        <f t="shared" si="20"/>
        <v>#REF!</v>
      </c>
      <c r="L99" s="99" t="e">
        <f t="shared" si="20"/>
        <v>#REF!</v>
      </c>
      <c r="M99" s="99" t="e">
        <f t="shared" si="20"/>
        <v>#REF!</v>
      </c>
      <c r="N99" s="99" t="e">
        <f t="shared" si="20"/>
        <v>#REF!</v>
      </c>
      <c r="O99" s="99" t="e">
        <f t="shared" si="18"/>
        <v>#REF!</v>
      </c>
    </row>
    <row r="100" spans="2:15">
      <c r="B100" s="100" t="s">
        <v>61</v>
      </c>
      <c r="C100" s="101" t="e">
        <f t="shared" si="20"/>
        <v>#REF!</v>
      </c>
      <c r="D100" s="101" t="e">
        <f t="shared" si="20"/>
        <v>#REF!</v>
      </c>
      <c r="E100" s="101" t="e">
        <f t="shared" si="20"/>
        <v>#REF!</v>
      </c>
      <c r="F100" s="101" t="e">
        <f t="shared" si="20"/>
        <v>#REF!</v>
      </c>
      <c r="G100" s="101" t="e">
        <f t="shared" si="20"/>
        <v>#REF!</v>
      </c>
      <c r="H100" s="101" t="e">
        <f t="shared" si="20"/>
        <v>#REF!</v>
      </c>
      <c r="I100" s="101" t="e">
        <f t="shared" si="20"/>
        <v>#REF!</v>
      </c>
      <c r="J100" s="101" t="e">
        <f t="shared" si="20"/>
        <v>#REF!</v>
      </c>
      <c r="K100" s="101" t="e">
        <f t="shared" si="20"/>
        <v>#REF!</v>
      </c>
      <c r="L100" s="101" t="e">
        <f t="shared" si="20"/>
        <v>#REF!</v>
      </c>
      <c r="M100" s="101" t="e">
        <f t="shared" si="20"/>
        <v>#REF!</v>
      </c>
      <c r="N100" s="101" t="e">
        <f t="shared" si="20"/>
        <v>#REF!</v>
      </c>
      <c r="O100" s="101" t="e">
        <f t="shared" si="18"/>
        <v>#REF!</v>
      </c>
    </row>
    <row r="101" spans="2:15">
      <c r="B101" s="14"/>
    </row>
    <row r="102" spans="2:15">
      <c r="B102" s="71" t="s">
        <v>15</v>
      </c>
      <c r="C102" s="68" t="s">
        <v>39</v>
      </c>
      <c r="D102" s="68" t="s">
        <v>40</v>
      </c>
      <c r="E102" s="68" t="s">
        <v>41</v>
      </c>
      <c r="F102" s="68" t="s">
        <v>42</v>
      </c>
      <c r="G102" s="68" t="s">
        <v>43</v>
      </c>
      <c r="H102" s="68" t="s">
        <v>44</v>
      </c>
      <c r="I102" s="68" t="s">
        <v>45</v>
      </c>
      <c r="J102" s="68" t="s">
        <v>46</v>
      </c>
      <c r="K102" s="68" t="s">
        <v>47</v>
      </c>
      <c r="L102" s="68" t="s">
        <v>48</v>
      </c>
      <c r="M102" s="68" t="s">
        <v>49</v>
      </c>
      <c r="N102" s="68" t="s">
        <v>50</v>
      </c>
      <c r="O102" s="68" t="s">
        <v>18</v>
      </c>
    </row>
    <row r="103" spans="2:15">
      <c r="B103" s="14"/>
    </row>
    <row r="104" spans="2:15">
      <c r="B104" s="14" t="s">
        <v>55</v>
      </c>
      <c r="C104" s="79" t="e">
        <f>IF(#REF!=0,+C100,#REF!)</f>
        <v>#REF!</v>
      </c>
      <c r="D104" s="79" t="e">
        <f>IF(#REF!=0,+D100,#REF!)</f>
        <v>#REF!</v>
      </c>
      <c r="E104" s="79" t="e">
        <f>IF(#REF!=0,+E100,#REF!)</f>
        <v>#REF!</v>
      </c>
      <c r="F104" s="79" t="e">
        <f>IF(#REF!=0,+F100,#REF!)</f>
        <v>#REF!</v>
      </c>
      <c r="G104" s="79" t="e">
        <f>IF(#REF!=0,+G100,#REF!)</f>
        <v>#REF!</v>
      </c>
      <c r="H104" s="79" t="e">
        <f>IF(#REF!=0,+H100,#REF!)</f>
        <v>#REF!</v>
      </c>
      <c r="I104" s="79" t="e">
        <f>IF(#REF!=0,+I100,#REF!)</f>
        <v>#REF!</v>
      </c>
      <c r="J104" s="79" t="e">
        <f>IF(#REF!=0,+J100,#REF!)</f>
        <v>#REF!</v>
      </c>
      <c r="K104" s="79" t="e">
        <f>IF(#REF!=0,+K100,#REF!)</f>
        <v>#REF!</v>
      </c>
      <c r="L104" s="79" t="e">
        <f>IF(#REF!=0,+L100,#REF!)</f>
        <v>#REF!</v>
      </c>
      <c r="M104" s="79" t="e">
        <f>IF(#REF!=0,+M100,#REF!)</f>
        <v>#REF!</v>
      </c>
      <c r="N104" s="79" t="e">
        <f>IF(#REF!=0,+N100,#REF!)</f>
        <v>#REF!</v>
      </c>
      <c r="O104" s="99" t="e">
        <f>+SUM(C104:N104)</f>
        <v>#REF!</v>
      </c>
    </row>
    <row r="105" spans="2:15">
      <c r="B105" s="14" t="s">
        <v>56</v>
      </c>
    </row>
    <row r="106" spans="2:15">
      <c r="B106" s="14" t="s">
        <v>57</v>
      </c>
      <c r="C106" s="99" t="e">
        <f>+C104*C43</f>
        <v>#REF!</v>
      </c>
      <c r="D106" s="99" t="e">
        <f t="shared" ref="D106:N106" si="21">+D104*D43</f>
        <v>#REF!</v>
      </c>
      <c r="E106" s="99" t="e">
        <f t="shared" si="21"/>
        <v>#REF!</v>
      </c>
      <c r="F106" s="99" t="e">
        <f t="shared" si="21"/>
        <v>#REF!</v>
      </c>
      <c r="G106" s="99" t="e">
        <f t="shared" si="21"/>
        <v>#REF!</v>
      </c>
      <c r="H106" s="99" t="e">
        <f t="shared" si="21"/>
        <v>#REF!</v>
      </c>
      <c r="I106" s="99" t="e">
        <f t="shared" si="21"/>
        <v>#REF!</v>
      </c>
      <c r="J106" s="99" t="e">
        <f t="shared" si="21"/>
        <v>#REF!</v>
      </c>
      <c r="K106" s="99" t="e">
        <f t="shared" si="21"/>
        <v>#REF!</v>
      </c>
      <c r="L106" s="99" t="e">
        <f t="shared" si="21"/>
        <v>#REF!</v>
      </c>
      <c r="M106" s="99" t="e">
        <f t="shared" si="21"/>
        <v>#REF!</v>
      </c>
      <c r="N106" s="99" t="e">
        <f t="shared" si="21"/>
        <v>#REF!</v>
      </c>
      <c r="O106" s="99" t="e">
        <f t="shared" ref="O106:O111" si="22">+SUM(C106:N106)</f>
        <v>#REF!</v>
      </c>
    </row>
    <row r="107" spans="2:15">
      <c r="B107" s="14" t="s">
        <v>38</v>
      </c>
      <c r="C107" s="99" t="e">
        <f>+C106*(1+$I$27)</f>
        <v>#REF!</v>
      </c>
      <c r="D107" s="99" t="e">
        <f t="shared" ref="D107:N107" si="23">+D106*(1+$I$27)</f>
        <v>#REF!</v>
      </c>
      <c r="E107" s="99" t="e">
        <f t="shared" si="23"/>
        <v>#REF!</v>
      </c>
      <c r="F107" s="99" t="e">
        <f t="shared" si="23"/>
        <v>#REF!</v>
      </c>
      <c r="G107" s="99" t="e">
        <f t="shared" si="23"/>
        <v>#REF!</v>
      </c>
      <c r="H107" s="99" t="e">
        <f t="shared" si="23"/>
        <v>#REF!</v>
      </c>
      <c r="I107" s="99" t="e">
        <f t="shared" si="23"/>
        <v>#REF!</v>
      </c>
      <c r="J107" s="99" t="e">
        <f t="shared" si="23"/>
        <v>#REF!</v>
      </c>
      <c r="K107" s="99" t="e">
        <f t="shared" si="23"/>
        <v>#REF!</v>
      </c>
      <c r="L107" s="99" t="e">
        <f t="shared" si="23"/>
        <v>#REF!</v>
      </c>
      <c r="M107" s="99" t="e">
        <f t="shared" si="23"/>
        <v>#REF!</v>
      </c>
      <c r="N107" s="99" t="e">
        <f t="shared" si="23"/>
        <v>#REF!</v>
      </c>
      <c r="O107" s="99" t="e">
        <f t="shared" si="22"/>
        <v>#REF!</v>
      </c>
    </row>
    <row r="108" spans="2:15">
      <c r="B108" s="14" t="s">
        <v>58</v>
      </c>
      <c r="C108" s="99" t="e">
        <f t="shared" ref="C108:N111" si="24">+C107</f>
        <v>#REF!</v>
      </c>
      <c r="D108" s="99" t="e">
        <f t="shared" si="24"/>
        <v>#REF!</v>
      </c>
      <c r="E108" s="99" t="e">
        <f t="shared" si="24"/>
        <v>#REF!</v>
      </c>
      <c r="F108" s="99" t="e">
        <f t="shared" si="24"/>
        <v>#REF!</v>
      </c>
      <c r="G108" s="99" t="e">
        <f t="shared" si="24"/>
        <v>#REF!</v>
      </c>
      <c r="H108" s="99" t="e">
        <f t="shared" si="24"/>
        <v>#REF!</v>
      </c>
      <c r="I108" s="99" t="e">
        <f t="shared" si="24"/>
        <v>#REF!</v>
      </c>
      <c r="J108" s="99" t="e">
        <f t="shared" si="24"/>
        <v>#REF!</v>
      </c>
      <c r="K108" s="99" t="e">
        <f t="shared" si="24"/>
        <v>#REF!</v>
      </c>
      <c r="L108" s="99" t="e">
        <f t="shared" si="24"/>
        <v>#REF!</v>
      </c>
      <c r="M108" s="99" t="e">
        <f t="shared" si="24"/>
        <v>#REF!</v>
      </c>
      <c r="N108" s="99" t="e">
        <f t="shared" si="24"/>
        <v>#REF!</v>
      </c>
      <c r="O108" s="99" t="e">
        <f t="shared" si="22"/>
        <v>#REF!</v>
      </c>
    </row>
    <row r="109" spans="2:15">
      <c r="B109" s="14" t="s">
        <v>59</v>
      </c>
      <c r="C109" s="99" t="e">
        <f t="shared" si="24"/>
        <v>#REF!</v>
      </c>
      <c r="D109" s="99" t="e">
        <f t="shared" si="24"/>
        <v>#REF!</v>
      </c>
      <c r="E109" s="99" t="e">
        <f t="shared" si="24"/>
        <v>#REF!</v>
      </c>
      <c r="F109" s="99" t="e">
        <f t="shared" si="24"/>
        <v>#REF!</v>
      </c>
      <c r="G109" s="99" t="e">
        <f t="shared" si="24"/>
        <v>#REF!</v>
      </c>
      <c r="H109" s="99" t="e">
        <f t="shared" si="24"/>
        <v>#REF!</v>
      </c>
      <c r="I109" s="99" t="e">
        <f t="shared" si="24"/>
        <v>#REF!</v>
      </c>
      <c r="J109" s="99" t="e">
        <f t="shared" si="24"/>
        <v>#REF!</v>
      </c>
      <c r="K109" s="99" t="e">
        <f t="shared" si="24"/>
        <v>#REF!</v>
      </c>
      <c r="L109" s="99" t="e">
        <f t="shared" si="24"/>
        <v>#REF!</v>
      </c>
      <c r="M109" s="99" t="e">
        <f t="shared" si="24"/>
        <v>#REF!</v>
      </c>
      <c r="N109" s="99" t="e">
        <f t="shared" si="24"/>
        <v>#REF!</v>
      </c>
      <c r="O109" s="99" t="e">
        <f t="shared" si="22"/>
        <v>#REF!</v>
      </c>
    </row>
    <row r="110" spans="2:15">
      <c r="B110" s="14" t="s">
        <v>60</v>
      </c>
      <c r="C110" s="99" t="e">
        <f t="shared" si="24"/>
        <v>#REF!</v>
      </c>
      <c r="D110" s="99" t="e">
        <f t="shared" si="24"/>
        <v>#REF!</v>
      </c>
      <c r="E110" s="99" t="e">
        <f t="shared" si="24"/>
        <v>#REF!</v>
      </c>
      <c r="F110" s="99" t="e">
        <f t="shared" si="24"/>
        <v>#REF!</v>
      </c>
      <c r="G110" s="99" t="e">
        <f t="shared" si="24"/>
        <v>#REF!</v>
      </c>
      <c r="H110" s="99" t="e">
        <f t="shared" si="24"/>
        <v>#REF!</v>
      </c>
      <c r="I110" s="99" t="e">
        <f t="shared" si="24"/>
        <v>#REF!</v>
      </c>
      <c r="J110" s="99" t="e">
        <f t="shared" si="24"/>
        <v>#REF!</v>
      </c>
      <c r="K110" s="99" t="e">
        <f t="shared" si="24"/>
        <v>#REF!</v>
      </c>
      <c r="L110" s="99" t="e">
        <f t="shared" si="24"/>
        <v>#REF!</v>
      </c>
      <c r="M110" s="99" t="e">
        <f t="shared" si="24"/>
        <v>#REF!</v>
      </c>
      <c r="N110" s="99" t="e">
        <f t="shared" si="24"/>
        <v>#REF!</v>
      </c>
      <c r="O110" s="99" t="e">
        <f t="shared" si="22"/>
        <v>#REF!</v>
      </c>
    </row>
    <row r="111" spans="2:15">
      <c r="B111" s="100" t="s">
        <v>61</v>
      </c>
      <c r="C111" s="101" t="e">
        <f t="shared" si="24"/>
        <v>#REF!</v>
      </c>
      <c r="D111" s="101" t="e">
        <f t="shared" si="24"/>
        <v>#REF!</v>
      </c>
      <c r="E111" s="101" t="e">
        <f t="shared" si="24"/>
        <v>#REF!</v>
      </c>
      <c r="F111" s="101" t="e">
        <f t="shared" si="24"/>
        <v>#REF!</v>
      </c>
      <c r="G111" s="101" t="e">
        <f t="shared" si="24"/>
        <v>#REF!</v>
      </c>
      <c r="H111" s="101" t="e">
        <f t="shared" si="24"/>
        <v>#REF!</v>
      </c>
      <c r="I111" s="101" t="e">
        <f t="shared" si="24"/>
        <v>#REF!</v>
      </c>
      <c r="J111" s="101" t="e">
        <f t="shared" si="24"/>
        <v>#REF!</v>
      </c>
      <c r="K111" s="101" t="e">
        <f t="shared" si="24"/>
        <v>#REF!</v>
      </c>
      <c r="L111" s="101" t="e">
        <f t="shared" si="24"/>
        <v>#REF!</v>
      </c>
      <c r="M111" s="101" t="e">
        <f t="shared" si="24"/>
        <v>#REF!</v>
      </c>
      <c r="N111" s="101" t="e">
        <f t="shared" si="24"/>
        <v>#REF!</v>
      </c>
      <c r="O111" s="101" t="e">
        <f t="shared" si="22"/>
        <v>#REF!</v>
      </c>
    </row>
    <row r="112" spans="2:15">
      <c r="B112" s="14"/>
    </row>
    <row r="113" spans="2:15">
      <c r="B113" s="71" t="s">
        <v>16</v>
      </c>
      <c r="C113" s="68" t="s">
        <v>39</v>
      </c>
      <c r="D113" s="68" t="s">
        <v>40</v>
      </c>
      <c r="E113" s="68" t="s">
        <v>41</v>
      </c>
      <c r="F113" s="68" t="s">
        <v>42</v>
      </c>
      <c r="G113" s="68" t="s">
        <v>43</v>
      </c>
      <c r="H113" s="68" t="s">
        <v>44</v>
      </c>
      <c r="I113" s="68" t="s">
        <v>45</v>
      </c>
      <c r="J113" s="68" t="s">
        <v>46</v>
      </c>
      <c r="K113" s="68" t="s">
        <v>47</v>
      </c>
      <c r="L113" s="68" t="s">
        <v>48</v>
      </c>
      <c r="M113" s="68" t="s">
        <v>49</v>
      </c>
      <c r="N113" s="68" t="s">
        <v>50</v>
      </c>
      <c r="O113" s="68" t="s">
        <v>18</v>
      </c>
    </row>
    <row r="114" spans="2:15">
      <c r="B114" s="14"/>
    </row>
    <row r="115" spans="2:15">
      <c r="B115" s="14" t="s">
        <v>55</v>
      </c>
      <c r="C115" s="79" t="e">
        <f>IF(#REF!=0,+C111,#REF!)</f>
        <v>#REF!</v>
      </c>
      <c r="D115" s="79" t="e">
        <f>IF(#REF!=0,+D111,#REF!)</f>
        <v>#REF!</v>
      </c>
      <c r="E115" s="79" t="e">
        <f>IF(#REF!=0,+E111,#REF!)</f>
        <v>#REF!</v>
      </c>
      <c r="F115" s="79" t="e">
        <f>IF(#REF!=0,+F111,#REF!)</f>
        <v>#REF!</v>
      </c>
      <c r="G115" s="79" t="e">
        <f>IF(#REF!=0,+G111,#REF!)</f>
        <v>#REF!</v>
      </c>
      <c r="H115" s="79" t="e">
        <f>IF(#REF!=0,+H111,#REF!)</f>
        <v>#REF!</v>
      </c>
      <c r="I115" s="79" t="e">
        <f>IF(#REF!=0,+I111,#REF!)</f>
        <v>#REF!</v>
      </c>
      <c r="J115" s="79" t="e">
        <f>IF(#REF!=0,+J111,#REF!)</f>
        <v>#REF!</v>
      </c>
      <c r="K115" s="79" t="e">
        <f>IF(#REF!=0,+K111,#REF!)</f>
        <v>#REF!</v>
      </c>
      <c r="L115" s="79" t="e">
        <f>IF(#REF!=0,+L111,#REF!)</f>
        <v>#REF!</v>
      </c>
      <c r="M115" s="79" t="e">
        <f>IF(#REF!=0,+M111,#REF!)</f>
        <v>#REF!</v>
      </c>
      <c r="N115" s="79" t="e">
        <f>IF(#REF!=0,+N111,#REF!)</f>
        <v>#REF!</v>
      </c>
      <c r="O115" s="99" t="e">
        <f>+SUM(C115:N115)</f>
        <v>#REF!</v>
      </c>
    </row>
    <row r="116" spans="2:15">
      <c r="B116" s="14" t="s">
        <v>56</v>
      </c>
      <c r="D116" s="4" t="s">
        <v>8</v>
      </c>
    </row>
    <row r="117" spans="2:15">
      <c r="B117" s="14" t="s">
        <v>57</v>
      </c>
      <c r="C117" s="99" t="e">
        <f>+C115*C44</f>
        <v>#REF!</v>
      </c>
      <c r="D117" s="99" t="e">
        <f t="shared" ref="D117:N117" si="25">+D115*D44</f>
        <v>#REF!</v>
      </c>
      <c r="E117" s="99" t="e">
        <f t="shared" si="25"/>
        <v>#REF!</v>
      </c>
      <c r="F117" s="99" t="e">
        <f t="shared" si="25"/>
        <v>#REF!</v>
      </c>
      <c r="G117" s="99" t="e">
        <f t="shared" si="25"/>
        <v>#REF!</v>
      </c>
      <c r="H117" s="99" t="e">
        <f t="shared" si="25"/>
        <v>#REF!</v>
      </c>
      <c r="I117" s="99" t="e">
        <f t="shared" si="25"/>
        <v>#REF!</v>
      </c>
      <c r="J117" s="99" t="e">
        <f t="shared" si="25"/>
        <v>#REF!</v>
      </c>
      <c r="K117" s="99" t="e">
        <f t="shared" si="25"/>
        <v>#REF!</v>
      </c>
      <c r="L117" s="99" t="e">
        <f t="shared" si="25"/>
        <v>#REF!</v>
      </c>
      <c r="M117" s="99" t="e">
        <f t="shared" si="25"/>
        <v>#REF!</v>
      </c>
      <c r="N117" s="99" t="e">
        <f t="shared" si="25"/>
        <v>#REF!</v>
      </c>
      <c r="O117" s="99" t="e">
        <f t="shared" ref="O117:O122" si="26">+SUM(C117:N117)</f>
        <v>#REF!</v>
      </c>
    </row>
    <row r="118" spans="2:15">
      <c r="B118" s="14" t="s">
        <v>38</v>
      </c>
      <c r="C118" s="99" t="e">
        <f>+C117*(1+$J$27)</f>
        <v>#REF!</v>
      </c>
      <c r="D118" s="99" t="e">
        <f t="shared" ref="D118:N118" si="27">+D117*(1+$J$27)</f>
        <v>#REF!</v>
      </c>
      <c r="E118" s="99" t="e">
        <f t="shared" si="27"/>
        <v>#REF!</v>
      </c>
      <c r="F118" s="99" t="e">
        <f t="shared" si="27"/>
        <v>#REF!</v>
      </c>
      <c r="G118" s="99" t="e">
        <f t="shared" si="27"/>
        <v>#REF!</v>
      </c>
      <c r="H118" s="99" t="e">
        <f t="shared" si="27"/>
        <v>#REF!</v>
      </c>
      <c r="I118" s="99" t="e">
        <f t="shared" si="27"/>
        <v>#REF!</v>
      </c>
      <c r="J118" s="99" t="e">
        <f t="shared" si="27"/>
        <v>#REF!</v>
      </c>
      <c r="K118" s="99" t="e">
        <f t="shared" si="27"/>
        <v>#REF!</v>
      </c>
      <c r="L118" s="99" t="e">
        <f t="shared" si="27"/>
        <v>#REF!</v>
      </c>
      <c r="M118" s="99" t="e">
        <f t="shared" si="27"/>
        <v>#REF!</v>
      </c>
      <c r="N118" s="99" t="e">
        <f t="shared" si="27"/>
        <v>#REF!</v>
      </c>
      <c r="O118" s="99" t="e">
        <f t="shared" si="26"/>
        <v>#REF!</v>
      </c>
    </row>
    <row r="119" spans="2:15">
      <c r="B119" s="14" t="s">
        <v>58</v>
      </c>
      <c r="C119" s="99" t="e">
        <f t="shared" ref="C119:N122" si="28">+C118</f>
        <v>#REF!</v>
      </c>
      <c r="D119" s="99" t="e">
        <f t="shared" si="28"/>
        <v>#REF!</v>
      </c>
      <c r="E119" s="99" t="e">
        <f t="shared" si="28"/>
        <v>#REF!</v>
      </c>
      <c r="F119" s="99" t="e">
        <f t="shared" si="28"/>
        <v>#REF!</v>
      </c>
      <c r="G119" s="99" t="e">
        <f t="shared" si="28"/>
        <v>#REF!</v>
      </c>
      <c r="H119" s="99" t="e">
        <f t="shared" si="28"/>
        <v>#REF!</v>
      </c>
      <c r="I119" s="99" t="e">
        <f t="shared" si="28"/>
        <v>#REF!</v>
      </c>
      <c r="J119" s="99" t="e">
        <f t="shared" si="28"/>
        <v>#REF!</v>
      </c>
      <c r="K119" s="99" t="e">
        <f t="shared" si="28"/>
        <v>#REF!</v>
      </c>
      <c r="L119" s="99" t="e">
        <f t="shared" si="28"/>
        <v>#REF!</v>
      </c>
      <c r="M119" s="99" t="e">
        <f t="shared" si="28"/>
        <v>#REF!</v>
      </c>
      <c r="N119" s="99" t="e">
        <f t="shared" si="28"/>
        <v>#REF!</v>
      </c>
      <c r="O119" s="99" t="e">
        <f t="shared" si="26"/>
        <v>#REF!</v>
      </c>
    </row>
    <row r="120" spans="2:15">
      <c r="B120" s="14" t="s">
        <v>59</v>
      </c>
      <c r="C120" s="99" t="e">
        <f t="shared" si="28"/>
        <v>#REF!</v>
      </c>
      <c r="D120" s="99" t="e">
        <f t="shared" si="28"/>
        <v>#REF!</v>
      </c>
      <c r="E120" s="99" t="e">
        <f t="shared" si="28"/>
        <v>#REF!</v>
      </c>
      <c r="F120" s="99" t="e">
        <f t="shared" si="28"/>
        <v>#REF!</v>
      </c>
      <c r="G120" s="99" t="e">
        <f t="shared" si="28"/>
        <v>#REF!</v>
      </c>
      <c r="H120" s="99" t="e">
        <f t="shared" si="28"/>
        <v>#REF!</v>
      </c>
      <c r="I120" s="99" t="e">
        <f t="shared" si="28"/>
        <v>#REF!</v>
      </c>
      <c r="J120" s="99" t="e">
        <f t="shared" si="28"/>
        <v>#REF!</v>
      </c>
      <c r="K120" s="99" t="e">
        <f t="shared" si="28"/>
        <v>#REF!</v>
      </c>
      <c r="L120" s="99" t="e">
        <f t="shared" si="28"/>
        <v>#REF!</v>
      </c>
      <c r="M120" s="99" t="e">
        <f t="shared" si="28"/>
        <v>#REF!</v>
      </c>
      <c r="N120" s="99" t="e">
        <f t="shared" si="28"/>
        <v>#REF!</v>
      </c>
      <c r="O120" s="99" t="e">
        <f t="shared" si="26"/>
        <v>#REF!</v>
      </c>
    </row>
    <row r="121" spans="2:15">
      <c r="B121" s="14" t="s">
        <v>60</v>
      </c>
      <c r="C121" s="99" t="e">
        <f t="shared" si="28"/>
        <v>#REF!</v>
      </c>
      <c r="D121" s="99" t="e">
        <f t="shared" si="28"/>
        <v>#REF!</v>
      </c>
      <c r="E121" s="99" t="e">
        <f t="shared" si="28"/>
        <v>#REF!</v>
      </c>
      <c r="F121" s="99" t="e">
        <f t="shared" si="28"/>
        <v>#REF!</v>
      </c>
      <c r="G121" s="99" t="e">
        <f t="shared" si="28"/>
        <v>#REF!</v>
      </c>
      <c r="H121" s="99" t="e">
        <f t="shared" si="28"/>
        <v>#REF!</v>
      </c>
      <c r="I121" s="99" t="e">
        <f t="shared" si="28"/>
        <v>#REF!</v>
      </c>
      <c r="J121" s="99" t="e">
        <f t="shared" si="28"/>
        <v>#REF!</v>
      </c>
      <c r="K121" s="99" t="e">
        <f t="shared" si="28"/>
        <v>#REF!</v>
      </c>
      <c r="L121" s="99" t="e">
        <f t="shared" si="28"/>
        <v>#REF!</v>
      </c>
      <c r="M121" s="99" t="e">
        <f t="shared" si="28"/>
        <v>#REF!</v>
      </c>
      <c r="N121" s="99" t="e">
        <f t="shared" si="28"/>
        <v>#REF!</v>
      </c>
      <c r="O121" s="99" t="e">
        <f t="shared" si="26"/>
        <v>#REF!</v>
      </c>
    </row>
    <row r="122" spans="2:15">
      <c r="B122" s="100" t="s">
        <v>61</v>
      </c>
      <c r="C122" s="101" t="e">
        <f t="shared" si="28"/>
        <v>#REF!</v>
      </c>
      <c r="D122" s="101" t="e">
        <f t="shared" si="28"/>
        <v>#REF!</v>
      </c>
      <c r="E122" s="101" t="e">
        <f t="shared" si="28"/>
        <v>#REF!</v>
      </c>
      <c r="F122" s="101" t="e">
        <f t="shared" si="28"/>
        <v>#REF!</v>
      </c>
      <c r="G122" s="101" t="e">
        <f t="shared" si="28"/>
        <v>#REF!</v>
      </c>
      <c r="H122" s="101" t="e">
        <f t="shared" si="28"/>
        <v>#REF!</v>
      </c>
      <c r="I122" s="101" t="e">
        <f t="shared" si="28"/>
        <v>#REF!</v>
      </c>
      <c r="J122" s="101" t="e">
        <f t="shared" si="28"/>
        <v>#REF!</v>
      </c>
      <c r="K122" s="101" t="e">
        <f t="shared" si="28"/>
        <v>#REF!</v>
      </c>
      <c r="L122" s="101" t="e">
        <f t="shared" si="28"/>
        <v>#REF!</v>
      </c>
      <c r="M122" s="101" t="e">
        <f t="shared" si="28"/>
        <v>#REF!</v>
      </c>
      <c r="N122" s="101" t="e">
        <f t="shared" si="28"/>
        <v>#REF!</v>
      </c>
      <c r="O122" s="101" t="e">
        <f t="shared" si="26"/>
        <v>#REF!</v>
      </c>
    </row>
    <row r="123" spans="2:15">
      <c r="B123" s="14"/>
    </row>
    <row r="124" spans="2:15">
      <c r="B124" s="71" t="s">
        <v>17</v>
      </c>
      <c r="C124" s="68" t="s">
        <v>39</v>
      </c>
      <c r="D124" s="68" t="s">
        <v>40</v>
      </c>
      <c r="E124" s="68" t="s">
        <v>41</v>
      </c>
      <c r="F124" s="68" t="s">
        <v>42</v>
      </c>
      <c r="G124" s="68" t="s">
        <v>43</v>
      </c>
      <c r="H124" s="68" t="s">
        <v>44</v>
      </c>
      <c r="I124" s="68" t="s">
        <v>45</v>
      </c>
      <c r="J124" s="68" t="s">
        <v>46</v>
      </c>
      <c r="K124" s="68" t="s">
        <v>47</v>
      </c>
      <c r="L124" s="68" t="s">
        <v>48</v>
      </c>
      <c r="M124" s="68" t="s">
        <v>49</v>
      </c>
      <c r="N124" s="68" t="s">
        <v>50</v>
      </c>
      <c r="O124" s="68" t="s">
        <v>18</v>
      </c>
    </row>
    <row r="125" spans="2:15">
      <c r="B125" s="14"/>
    </row>
    <row r="126" spans="2:15">
      <c r="B126" s="14" t="s">
        <v>55</v>
      </c>
      <c r="C126" s="79" t="e">
        <f>IF(#REF!=0,+C122,#REF!)</f>
        <v>#REF!</v>
      </c>
      <c r="D126" s="79" t="e">
        <f>IF(#REF!=0,+D122,#REF!)</f>
        <v>#REF!</v>
      </c>
      <c r="E126" s="79" t="e">
        <f>IF(#REF!=0,+E122,#REF!)</f>
        <v>#REF!</v>
      </c>
      <c r="F126" s="79" t="e">
        <f>IF(#REF!=0,+F122,#REF!)</f>
        <v>#REF!</v>
      </c>
      <c r="G126" s="79" t="e">
        <f>IF(#REF!=0,+G122,#REF!)</f>
        <v>#REF!</v>
      </c>
      <c r="H126" s="79" t="e">
        <f>IF(#REF!=0,+H122,#REF!)</f>
        <v>#REF!</v>
      </c>
      <c r="I126" s="79" t="e">
        <f>IF(#REF!=0,+I122,#REF!)</f>
        <v>#REF!</v>
      </c>
      <c r="J126" s="79" t="e">
        <f>IF(#REF!=0,+J122,#REF!)</f>
        <v>#REF!</v>
      </c>
      <c r="K126" s="79" t="e">
        <f>IF(#REF!=0,+K122,#REF!)</f>
        <v>#REF!</v>
      </c>
      <c r="L126" s="79" t="e">
        <f>IF(#REF!=0,+L122,#REF!)</f>
        <v>#REF!</v>
      </c>
      <c r="M126" s="79" t="e">
        <f>IF(#REF!=0,+M122,#REF!)</f>
        <v>#REF!</v>
      </c>
      <c r="N126" s="79" t="e">
        <f>IF(#REF!=0,+N122,#REF!)</f>
        <v>#REF!</v>
      </c>
      <c r="O126" s="99" t="e">
        <f>+SUM(C126:N126)</f>
        <v>#REF!</v>
      </c>
    </row>
    <row r="127" spans="2:15">
      <c r="B127" s="14" t="s">
        <v>56</v>
      </c>
      <c r="D127" s="4" t="s">
        <v>8</v>
      </c>
    </row>
    <row r="128" spans="2:15">
      <c r="B128" s="14" t="s">
        <v>57</v>
      </c>
      <c r="C128" s="99" t="e">
        <f>+C126*C45</f>
        <v>#REF!</v>
      </c>
      <c r="D128" s="99" t="e">
        <f t="shared" ref="D128:N128" si="29">+D126*D45</f>
        <v>#REF!</v>
      </c>
      <c r="E128" s="99" t="e">
        <f t="shared" si="29"/>
        <v>#REF!</v>
      </c>
      <c r="F128" s="99" t="e">
        <f t="shared" si="29"/>
        <v>#REF!</v>
      </c>
      <c r="G128" s="99" t="e">
        <f t="shared" si="29"/>
        <v>#REF!</v>
      </c>
      <c r="H128" s="99" t="e">
        <f t="shared" si="29"/>
        <v>#REF!</v>
      </c>
      <c r="I128" s="99" t="e">
        <f t="shared" si="29"/>
        <v>#REF!</v>
      </c>
      <c r="J128" s="99" t="e">
        <f t="shared" si="29"/>
        <v>#REF!</v>
      </c>
      <c r="K128" s="99" t="e">
        <f t="shared" si="29"/>
        <v>#REF!</v>
      </c>
      <c r="L128" s="99" t="e">
        <f t="shared" si="29"/>
        <v>#REF!</v>
      </c>
      <c r="M128" s="99" t="e">
        <f t="shared" si="29"/>
        <v>#REF!</v>
      </c>
      <c r="N128" s="99" t="e">
        <f t="shared" si="29"/>
        <v>#REF!</v>
      </c>
      <c r="O128" s="99" t="e">
        <f t="shared" ref="O128:O133" si="30">+SUM(C128:N128)</f>
        <v>#REF!</v>
      </c>
    </row>
    <row r="129" spans="2:15">
      <c r="B129" s="14" t="s">
        <v>38</v>
      </c>
      <c r="C129" s="99" t="e">
        <f>+C128*(1+$K$27)</f>
        <v>#REF!</v>
      </c>
      <c r="D129" s="99" t="e">
        <f t="shared" ref="D129:N129" si="31">+D128*(1+$K$27)</f>
        <v>#REF!</v>
      </c>
      <c r="E129" s="99" t="e">
        <f t="shared" si="31"/>
        <v>#REF!</v>
      </c>
      <c r="F129" s="99" t="e">
        <f t="shared" si="31"/>
        <v>#REF!</v>
      </c>
      <c r="G129" s="99" t="e">
        <f t="shared" si="31"/>
        <v>#REF!</v>
      </c>
      <c r="H129" s="99" t="e">
        <f t="shared" si="31"/>
        <v>#REF!</v>
      </c>
      <c r="I129" s="99" t="e">
        <f t="shared" si="31"/>
        <v>#REF!</v>
      </c>
      <c r="J129" s="99" t="e">
        <f t="shared" si="31"/>
        <v>#REF!</v>
      </c>
      <c r="K129" s="99" t="e">
        <f t="shared" si="31"/>
        <v>#REF!</v>
      </c>
      <c r="L129" s="99" t="e">
        <f t="shared" si="31"/>
        <v>#REF!</v>
      </c>
      <c r="M129" s="99" t="e">
        <f t="shared" si="31"/>
        <v>#REF!</v>
      </c>
      <c r="N129" s="99" t="e">
        <f t="shared" si="31"/>
        <v>#REF!</v>
      </c>
      <c r="O129" s="99" t="e">
        <f t="shared" si="30"/>
        <v>#REF!</v>
      </c>
    </row>
    <row r="130" spans="2:15">
      <c r="B130" s="14" t="s">
        <v>58</v>
      </c>
      <c r="C130" s="99" t="e">
        <f t="shared" ref="C130:N133" si="32">+C129</f>
        <v>#REF!</v>
      </c>
      <c r="D130" s="99" t="e">
        <f t="shared" si="32"/>
        <v>#REF!</v>
      </c>
      <c r="E130" s="99" t="e">
        <f t="shared" si="32"/>
        <v>#REF!</v>
      </c>
      <c r="F130" s="99" t="e">
        <f t="shared" si="32"/>
        <v>#REF!</v>
      </c>
      <c r="G130" s="99" t="e">
        <f t="shared" si="32"/>
        <v>#REF!</v>
      </c>
      <c r="H130" s="99" t="e">
        <f t="shared" si="32"/>
        <v>#REF!</v>
      </c>
      <c r="I130" s="99" t="e">
        <f t="shared" si="32"/>
        <v>#REF!</v>
      </c>
      <c r="J130" s="99" t="e">
        <f t="shared" si="32"/>
        <v>#REF!</v>
      </c>
      <c r="K130" s="99" t="e">
        <f t="shared" si="32"/>
        <v>#REF!</v>
      </c>
      <c r="L130" s="99" t="e">
        <f t="shared" si="32"/>
        <v>#REF!</v>
      </c>
      <c r="M130" s="99" t="e">
        <f t="shared" si="32"/>
        <v>#REF!</v>
      </c>
      <c r="N130" s="99" t="e">
        <f t="shared" si="32"/>
        <v>#REF!</v>
      </c>
      <c r="O130" s="99" t="e">
        <f t="shared" si="30"/>
        <v>#REF!</v>
      </c>
    </row>
    <row r="131" spans="2:15">
      <c r="B131" s="14" t="s">
        <v>59</v>
      </c>
      <c r="C131" s="99" t="e">
        <f t="shared" si="32"/>
        <v>#REF!</v>
      </c>
      <c r="D131" s="99" t="e">
        <f t="shared" si="32"/>
        <v>#REF!</v>
      </c>
      <c r="E131" s="99" t="e">
        <f t="shared" si="32"/>
        <v>#REF!</v>
      </c>
      <c r="F131" s="99" t="e">
        <f t="shared" si="32"/>
        <v>#REF!</v>
      </c>
      <c r="G131" s="99" t="e">
        <f t="shared" si="32"/>
        <v>#REF!</v>
      </c>
      <c r="H131" s="99" t="e">
        <f t="shared" si="32"/>
        <v>#REF!</v>
      </c>
      <c r="I131" s="99" t="e">
        <f t="shared" si="32"/>
        <v>#REF!</v>
      </c>
      <c r="J131" s="99" t="e">
        <f t="shared" si="32"/>
        <v>#REF!</v>
      </c>
      <c r="K131" s="99" t="e">
        <f t="shared" si="32"/>
        <v>#REF!</v>
      </c>
      <c r="L131" s="99" t="e">
        <f t="shared" si="32"/>
        <v>#REF!</v>
      </c>
      <c r="M131" s="99" t="e">
        <f t="shared" si="32"/>
        <v>#REF!</v>
      </c>
      <c r="N131" s="99" t="e">
        <f t="shared" si="32"/>
        <v>#REF!</v>
      </c>
      <c r="O131" s="99" t="e">
        <f t="shared" si="30"/>
        <v>#REF!</v>
      </c>
    </row>
    <row r="132" spans="2:15">
      <c r="B132" s="14" t="s">
        <v>60</v>
      </c>
      <c r="C132" s="99" t="e">
        <f t="shared" si="32"/>
        <v>#REF!</v>
      </c>
      <c r="D132" s="99" t="e">
        <f t="shared" si="32"/>
        <v>#REF!</v>
      </c>
      <c r="E132" s="99" t="e">
        <f t="shared" si="32"/>
        <v>#REF!</v>
      </c>
      <c r="F132" s="99" t="e">
        <f t="shared" si="32"/>
        <v>#REF!</v>
      </c>
      <c r="G132" s="99" t="e">
        <f t="shared" si="32"/>
        <v>#REF!</v>
      </c>
      <c r="H132" s="99" t="e">
        <f t="shared" si="32"/>
        <v>#REF!</v>
      </c>
      <c r="I132" s="99" t="e">
        <f t="shared" si="32"/>
        <v>#REF!</v>
      </c>
      <c r="J132" s="99" t="e">
        <f t="shared" si="32"/>
        <v>#REF!</v>
      </c>
      <c r="K132" s="99" t="e">
        <f t="shared" si="32"/>
        <v>#REF!</v>
      </c>
      <c r="L132" s="99" t="e">
        <f t="shared" si="32"/>
        <v>#REF!</v>
      </c>
      <c r="M132" s="99" t="e">
        <f t="shared" si="32"/>
        <v>#REF!</v>
      </c>
      <c r="N132" s="99" t="e">
        <f t="shared" si="32"/>
        <v>#REF!</v>
      </c>
      <c r="O132" s="99" t="e">
        <f t="shared" si="30"/>
        <v>#REF!</v>
      </c>
    </row>
    <row r="133" spans="2:15">
      <c r="B133" s="100" t="s">
        <v>61</v>
      </c>
      <c r="C133" s="101" t="e">
        <f t="shared" si="32"/>
        <v>#REF!</v>
      </c>
      <c r="D133" s="101" t="e">
        <f t="shared" si="32"/>
        <v>#REF!</v>
      </c>
      <c r="E133" s="101" t="e">
        <f t="shared" si="32"/>
        <v>#REF!</v>
      </c>
      <c r="F133" s="101" t="e">
        <f t="shared" si="32"/>
        <v>#REF!</v>
      </c>
      <c r="G133" s="101" t="e">
        <f t="shared" si="32"/>
        <v>#REF!</v>
      </c>
      <c r="H133" s="101" t="e">
        <f t="shared" si="32"/>
        <v>#REF!</v>
      </c>
      <c r="I133" s="101" t="e">
        <f t="shared" si="32"/>
        <v>#REF!</v>
      </c>
      <c r="J133" s="101" t="e">
        <f t="shared" si="32"/>
        <v>#REF!</v>
      </c>
      <c r="K133" s="101" t="e">
        <f t="shared" si="32"/>
        <v>#REF!</v>
      </c>
      <c r="L133" s="101" t="e">
        <f t="shared" si="32"/>
        <v>#REF!</v>
      </c>
      <c r="M133" s="101" t="e">
        <f t="shared" si="32"/>
        <v>#REF!</v>
      </c>
      <c r="N133" s="101" t="e">
        <f t="shared" si="32"/>
        <v>#REF!</v>
      </c>
      <c r="O133" s="101" t="e">
        <f t="shared" si="30"/>
        <v>#REF!</v>
      </c>
    </row>
    <row r="134" spans="2:15">
      <c r="B134" s="14"/>
    </row>
  </sheetData>
  <sheetProtection algorithmName="SHA-512" hashValue="VWw1CU8cNRCEHjmznByiUu8UuXLuROvcR4KSgI3wGpLzLcl0GhnnFRJ+NL6EKQ3fY/kg3ONxfnSEJ/8oA+zgVA==" saltValue="JIfwSyzqpe1DUKRo3yRVPQ==" spinCount="100000" sheet="1" objects="1" scenarios="1"/>
  <pageMargins left="0.17" right="0.17" top="0.23" bottom="0.22" header="0.17" footer="0.17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2060"/>
    <pageSetUpPr fitToPage="1"/>
  </sheetPr>
  <dimension ref="A1:CR57"/>
  <sheetViews>
    <sheetView showGridLines="0" workbookViewId="0">
      <selection activeCell="L27" sqref="L27"/>
    </sheetView>
  </sheetViews>
  <sheetFormatPr defaultColWidth="9.140625" defaultRowHeight="12.75"/>
  <cols>
    <col min="1" max="1" width="1.140625" style="2" customWidth="1"/>
    <col min="2" max="2" width="24.42578125" style="2" bestFit="1" customWidth="1"/>
    <col min="3" max="3" width="11" style="2" hidden="1" customWidth="1"/>
    <col min="4" max="4" width="12" style="2" hidden="1" customWidth="1"/>
    <col min="5" max="5" width="1.7109375" style="13" customWidth="1"/>
    <col min="6" max="7" width="10.42578125" style="2" bestFit="1" customWidth="1"/>
    <col min="8" max="8" width="1.7109375" style="13" customWidth="1"/>
    <col min="9" max="10" width="10.42578125" style="2" bestFit="1" customWidth="1"/>
    <col min="11" max="11" width="1.7109375" style="13" customWidth="1"/>
    <col min="12" max="13" width="10.42578125" style="2" bestFit="1" customWidth="1"/>
    <col min="14" max="14" width="1.7109375" style="13" customWidth="1"/>
    <col min="15" max="16" width="10.42578125" style="2" bestFit="1" customWidth="1"/>
    <col min="17" max="17" width="1.7109375" style="13" customWidth="1"/>
    <col min="18" max="19" width="10.42578125" style="2" bestFit="1" customWidth="1"/>
    <col min="20" max="20" width="1.7109375" style="13" customWidth="1"/>
    <col min="21" max="22" width="10.42578125" style="2" bestFit="1" customWidth="1"/>
    <col min="23" max="23" width="1.7109375" style="13" customWidth="1"/>
    <col min="24" max="25" width="10.42578125" style="2" bestFit="1" customWidth="1"/>
    <col min="26" max="26" width="1.7109375" style="13" customWidth="1"/>
    <col min="27" max="28" width="10.7109375" style="2" bestFit="1" customWidth="1"/>
    <col min="29" max="29" width="10.42578125" style="2" bestFit="1" customWidth="1"/>
    <col min="30" max="16384" width="9.140625" style="2"/>
  </cols>
  <sheetData>
    <row r="1" spans="2:29">
      <c r="B1" s="7" t="s">
        <v>81</v>
      </c>
    </row>
    <row r="2" spans="2:29">
      <c r="B2" s="21"/>
      <c r="C2" s="22"/>
      <c r="D2" s="22"/>
      <c r="E2" s="57"/>
      <c r="F2" s="22"/>
      <c r="G2" s="22"/>
      <c r="H2" s="57"/>
      <c r="I2" s="22"/>
      <c r="J2" s="22"/>
      <c r="K2" s="57"/>
      <c r="L2" s="22"/>
      <c r="M2" s="22"/>
      <c r="N2" s="57"/>
      <c r="O2" s="22"/>
      <c r="P2" s="22"/>
      <c r="Q2" s="57"/>
      <c r="R2" s="22"/>
      <c r="S2" s="22"/>
      <c r="T2" s="57"/>
      <c r="U2" s="22"/>
      <c r="V2" s="22"/>
      <c r="W2" s="57"/>
      <c r="X2" s="22"/>
      <c r="Y2" s="22"/>
      <c r="Z2" s="57"/>
      <c r="AA2" s="22"/>
      <c r="AB2" s="22"/>
      <c r="AC2" s="25"/>
    </row>
    <row r="3" spans="2:29" s="34" customFormat="1">
      <c r="B3" s="28" t="s">
        <v>82</v>
      </c>
      <c r="C3" s="53" t="s">
        <v>9</v>
      </c>
      <c r="D3" s="53" t="s">
        <v>77</v>
      </c>
      <c r="E3" s="56"/>
      <c r="F3" s="53" t="s">
        <v>10</v>
      </c>
      <c r="G3" s="53" t="s">
        <v>77</v>
      </c>
      <c r="H3" s="56"/>
      <c r="I3" s="53" t="s">
        <v>11</v>
      </c>
      <c r="J3" s="53" t="s">
        <v>77</v>
      </c>
      <c r="K3" s="56"/>
      <c r="L3" s="53" t="s">
        <v>12</v>
      </c>
      <c r="M3" s="53" t="s">
        <v>77</v>
      </c>
      <c r="N3" s="56"/>
      <c r="O3" s="53" t="s">
        <v>13</v>
      </c>
      <c r="P3" s="53" t="s">
        <v>77</v>
      </c>
      <c r="Q3" s="56"/>
      <c r="R3" s="53" t="s">
        <v>14</v>
      </c>
      <c r="S3" s="53" t="s">
        <v>77</v>
      </c>
      <c r="T3" s="56"/>
      <c r="U3" s="53" t="s">
        <v>15</v>
      </c>
      <c r="V3" s="53" t="s">
        <v>77</v>
      </c>
      <c r="W3" s="56"/>
      <c r="X3" s="53" t="s">
        <v>16</v>
      </c>
      <c r="Y3" s="53" t="s">
        <v>77</v>
      </c>
      <c r="Z3" s="56"/>
      <c r="AA3" s="53" t="s">
        <v>17</v>
      </c>
      <c r="AB3" s="53" t="s">
        <v>77</v>
      </c>
      <c r="AC3" s="46"/>
    </row>
    <row r="4" spans="2:29" s="34" customFormat="1">
      <c r="B4" s="62"/>
      <c r="C4" s="53"/>
      <c r="D4" s="5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46"/>
    </row>
    <row r="5" spans="2:29">
      <c r="B5" s="25" t="s">
        <v>87</v>
      </c>
      <c r="C5" s="35" t="e">
        <f>SUM(#REF!)</f>
        <v>#REF!</v>
      </c>
      <c r="D5" s="36" t="e">
        <f>C$5/(C$9+C$5)</f>
        <v>#REF!</v>
      </c>
      <c r="E5" s="49"/>
      <c r="F5" s="636" t="e">
        <f>SUM(#REF!)</f>
        <v>#REF!</v>
      </c>
      <c r="G5" s="637" t="e">
        <f>F$5/F$9</f>
        <v>#REF!</v>
      </c>
      <c r="H5" s="49"/>
      <c r="I5" s="636" t="e">
        <f>SUM(#REF!)</f>
        <v>#REF!</v>
      </c>
      <c r="J5" s="637" t="e">
        <f>I$5/I$9</f>
        <v>#REF!</v>
      </c>
      <c r="K5" s="49"/>
      <c r="L5" s="636" t="e">
        <f>SUM(#REF!)</f>
        <v>#REF!</v>
      </c>
      <c r="M5" s="637" t="e">
        <f>L$5/L$9</f>
        <v>#REF!</v>
      </c>
      <c r="N5" s="49"/>
      <c r="O5" s="636" t="e">
        <f>SUM(#REF!)</f>
        <v>#REF!</v>
      </c>
      <c r="P5" s="637" t="e">
        <f>O$5/O$9</f>
        <v>#REF!</v>
      </c>
      <c r="Q5" s="49"/>
      <c r="R5" s="636" t="e">
        <f>SUM(#REF!)</f>
        <v>#REF!</v>
      </c>
      <c r="S5" s="637" t="e">
        <f>R$5/R$9</f>
        <v>#REF!</v>
      </c>
      <c r="T5" s="49"/>
      <c r="U5" s="636" t="e">
        <f>SUM(#REF!)</f>
        <v>#REF!</v>
      </c>
      <c r="V5" s="637" t="e">
        <f>U$5/U$9</f>
        <v>#REF!</v>
      </c>
      <c r="W5" s="49"/>
      <c r="X5" s="636" t="e">
        <f>SUM(#REF!)</f>
        <v>#REF!</v>
      </c>
      <c r="Y5" s="637" t="e">
        <f>X$5/X$9</f>
        <v>#REF!</v>
      </c>
      <c r="Z5" s="49"/>
      <c r="AA5" s="636" t="e">
        <f>SUM(#REF!)</f>
        <v>#REF!</v>
      </c>
      <c r="AB5" s="640" t="e">
        <f>AA$5/AA$9</f>
        <v>#REF!</v>
      </c>
      <c r="AC5" s="25"/>
    </row>
    <row r="6" spans="2:29">
      <c r="B6" s="25" t="s">
        <v>88</v>
      </c>
      <c r="C6" s="35" t="e">
        <f>SUM(#REF!)</f>
        <v>#REF!</v>
      </c>
      <c r="D6" s="36" t="e">
        <f>C$6/C$7</f>
        <v>#REF!</v>
      </c>
      <c r="E6" s="49"/>
      <c r="F6" s="636" t="e">
        <f>SUM(#REF!)</f>
        <v>#REF!</v>
      </c>
      <c r="G6" s="637" t="e">
        <f>F$6/F$7</f>
        <v>#REF!</v>
      </c>
      <c r="H6" s="49"/>
      <c r="I6" s="636" t="e">
        <f>SUM(#REF!)</f>
        <v>#REF!</v>
      </c>
      <c r="J6" s="637" t="e">
        <f>I$6/I$7</f>
        <v>#REF!</v>
      </c>
      <c r="K6" s="49"/>
      <c r="L6" s="636" t="e">
        <f>SUM(#REF!)</f>
        <v>#REF!</v>
      </c>
      <c r="M6" s="637" t="e">
        <f>L$6/L$7</f>
        <v>#REF!</v>
      </c>
      <c r="N6" s="49"/>
      <c r="O6" s="636" t="e">
        <f>SUM(#REF!)</f>
        <v>#REF!</v>
      </c>
      <c r="P6" s="637" t="e">
        <f>O$6/O$7</f>
        <v>#REF!</v>
      </c>
      <c r="Q6" s="49"/>
      <c r="R6" s="636" t="e">
        <f>SUM(#REF!)</f>
        <v>#REF!</v>
      </c>
      <c r="S6" s="637" t="e">
        <f>R$6/R$7</f>
        <v>#REF!</v>
      </c>
      <c r="T6" s="49"/>
      <c r="U6" s="636" t="e">
        <f>SUM(#REF!)</f>
        <v>#REF!</v>
      </c>
      <c r="V6" s="637" t="e">
        <f>U$6/U$7</f>
        <v>#REF!</v>
      </c>
      <c r="W6" s="49"/>
      <c r="X6" s="636" t="e">
        <f>SUM(#REF!)</f>
        <v>#REF!</v>
      </c>
      <c r="Y6" s="637" t="e">
        <f>X$6/X$7</f>
        <v>#REF!</v>
      </c>
      <c r="Z6" s="49"/>
      <c r="AA6" s="636" t="e">
        <f>SUM(#REF!)</f>
        <v>#REF!</v>
      </c>
      <c r="AB6" s="640" t="e">
        <f>AA$6/AA$7</f>
        <v>#REF!</v>
      </c>
      <c r="AC6" s="25"/>
    </row>
    <row r="7" spans="2:29" s="1" customFormat="1">
      <c r="B7" s="28" t="s">
        <v>89</v>
      </c>
      <c r="C7" s="37" t="e">
        <f>SUM(C5:C6)</f>
        <v>#REF!</v>
      </c>
      <c r="D7" s="38" t="e">
        <f>D6+D5</f>
        <v>#REF!</v>
      </c>
      <c r="E7" s="51"/>
      <c r="F7" s="638" t="e">
        <f>SUM(F5:F6)</f>
        <v>#REF!</v>
      </c>
      <c r="G7" s="639" t="e">
        <f>G6+G5</f>
        <v>#REF!</v>
      </c>
      <c r="H7" s="51"/>
      <c r="I7" s="638" t="e">
        <f>SUM(I5:I6)</f>
        <v>#REF!</v>
      </c>
      <c r="J7" s="639" t="e">
        <f>J6+J5</f>
        <v>#REF!</v>
      </c>
      <c r="K7" s="51"/>
      <c r="L7" s="638" t="e">
        <f>SUM(L5:L6)</f>
        <v>#REF!</v>
      </c>
      <c r="M7" s="639" t="e">
        <f>M6+M5</f>
        <v>#REF!</v>
      </c>
      <c r="N7" s="51"/>
      <c r="O7" s="638" t="e">
        <f>SUM(O5:O6)</f>
        <v>#REF!</v>
      </c>
      <c r="P7" s="639" t="e">
        <f>P6+P5</f>
        <v>#REF!</v>
      </c>
      <c r="Q7" s="51"/>
      <c r="R7" s="638" t="e">
        <f>SUM(R5:R6)</f>
        <v>#REF!</v>
      </c>
      <c r="S7" s="639" t="e">
        <f>S6+S5</f>
        <v>#REF!</v>
      </c>
      <c r="T7" s="51"/>
      <c r="U7" s="638" t="e">
        <f>SUM(U5:U6)</f>
        <v>#REF!</v>
      </c>
      <c r="V7" s="639" t="e">
        <f>V6+V5</f>
        <v>#REF!</v>
      </c>
      <c r="W7" s="51"/>
      <c r="X7" s="638" t="e">
        <f>SUM(X5:X6)</f>
        <v>#REF!</v>
      </c>
      <c r="Y7" s="639" t="e">
        <f>Y6+Y5</f>
        <v>#REF!</v>
      </c>
      <c r="Z7" s="51"/>
      <c r="AA7" s="638" t="e">
        <f>SUM(AA5:AA6)</f>
        <v>#REF!</v>
      </c>
      <c r="AB7" s="641" t="e">
        <f>AB6+AB5</f>
        <v>#REF!</v>
      </c>
      <c r="AC7" s="28"/>
    </row>
    <row r="8" spans="2:29">
      <c r="B8" s="25"/>
      <c r="C8" s="29"/>
      <c r="D8" s="40"/>
      <c r="E8" s="49"/>
      <c r="F8" s="29"/>
      <c r="G8" s="40"/>
      <c r="H8" s="49"/>
      <c r="I8" s="29"/>
      <c r="J8" s="40"/>
      <c r="K8" s="49"/>
      <c r="L8" s="29"/>
      <c r="M8" s="40"/>
      <c r="N8" s="49"/>
      <c r="O8" s="29"/>
      <c r="P8" s="40"/>
      <c r="Q8" s="49"/>
      <c r="R8" s="29"/>
      <c r="S8" s="40"/>
      <c r="T8" s="49"/>
      <c r="U8" s="29"/>
      <c r="V8" s="40"/>
      <c r="W8" s="49"/>
      <c r="X8" s="29"/>
      <c r="Y8" s="40"/>
      <c r="Z8" s="49"/>
      <c r="AA8" s="29"/>
      <c r="AB8" s="642"/>
      <c r="AC8" s="25"/>
    </row>
    <row r="9" spans="2:29">
      <c r="B9" s="25" t="s">
        <v>454</v>
      </c>
      <c r="C9" s="35" t="e">
        <f>SUM(#REF!)</f>
        <v>#REF!</v>
      </c>
      <c r="D9" s="36" t="e">
        <f>C$9/C$11</f>
        <v>#REF!</v>
      </c>
      <c r="E9" s="49"/>
      <c r="F9" s="636" t="e">
        <f>F7</f>
        <v>#REF!</v>
      </c>
      <c r="G9" s="637" t="e">
        <f>F$9/F$11</f>
        <v>#REF!</v>
      </c>
      <c r="H9" s="49"/>
      <c r="I9" s="636" t="e">
        <f>I7</f>
        <v>#REF!</v>
      </c>
      <c r="J9" s="637" t="e">
        <f>I$9/I$11</f>
        <v>#REF!</v>
      </c>
      <c r="K9" s="49"/>
      <c r="L9" s="636" t="e">
        <f>L7</f>
        <v>#REF!</v>
      </c>
      <c r="M9" s="637" t="e">
        <f>L$9/L$11</f>
        <v>#REF!</v>
      </c>
      <c r="N9" s="49"/>
      <c r="O9" s="636" t="e">
        <f>O7</f>
        <v>#REF!</v>
      </c>
      <c r="P9" s="637" t="e">
        <f>O$9/O$11</f>
        <v>#REF!</v>
      </c>
      <c r="Q9" s="49"/>
      <c r="R9" s="636" t="e">
        <f>R7</f>
        <v>#REF!</v>
      </c>
      <c r="S9" s="637" t="e">
        <f>R$9/R$11</f>
        <v>#REF!</v>
      </c>
      <c r="T9" s="49"/>
      <c r="U9" s="636" t="e">
        <f>U7</f>
        <v>#REF!</v>
      </c>
      <c r="V9" s="637" t="e">
        <f>U$9/U$11</f>
        <v>#REF!</v>
      </c>
      <c r="W9" s="49"/>
      <c r="X9" s="636" t="e">
        <f>X7</f>
        <v>#REF!</v>
      </c>
      <c r="Y9" s="637" t="e">
        <f>X$9/X$11</f>
        <v>#REF!</v>
      </c>
      <c r="Z9" s="49"/>
      <c r="AA9" s="636" t="e">
        <f>AA7</f>
        <v>#REF!</v>
      </c>
      <c r="AB9" s="640" t="e">
        <f>AA$9/AA$11</f>
        <v>#REF!</v>
      </c>
      <c r="AC9" s="25"/>
    </row>
    <row r="10" spans="2:29">
      <c r="B10" s="25" t="s">
        <v>73</v>
      </c>
      <c r="C10" s="35" t="e">
        <f>SUM(#REF!)</f>
        <v>#REF!</v>
      </c>
      <c r="D10" s="36" t="e">
        <f>C$10/C$11</f>
        <v>#REF!</v>
      </c>
      <c r="E10" s="49"/>
      <c r="F10" s="636" t="e">
        <f>SUM(#REF!)</f>
        <v>#REF!</v>
      </c>
      <c r="G10" s="637" t="e">
        <f>F$10/F$11</f>
        <v>#REF!</v>
      </c>
      <c r="H10" s="49"/>
      <c r="I10" s="636" t="e">
        <f>SUM(#REF!)</f>
        <v>#REF!</v>
      </c>
      <c r="J10" s="637" t="e">
        <f>I$10/I$11</f>
        <v>#REF!</v>
      </c>
      <c r="K10" s="49"/>
      <c r="L10" s="636" t="e">
        <f>SUM(#REF!)</f>
        <v>#REF!</v>
      </c>
      <c r="M10" s="637" t="e">
        <f>L$10/L$11</f>
        <v>#REF!</v>
      </c>
      <c r="N10" s="49"/>
      <c r="O10" s="636" t="e">
        <f>SUM(#REF!)</f>
        <v>#REF!</v>
      </c>
      <c r="P10" s="637" t="e">
        <f>O$10/O$11</f>
        <v>#REF!</v>
      </c>
      <c r="Q10" s="49"/>
      <c r="R10" s="636" t="e">
        <f>SUM(#REF!)</f>
        <v>#REF!</v>
      </c>
      <c r="S10" s="637" t="e">
        <f>R$10/R$11</f>
        <v>#REF!</v>
      </c>
      <c r="T10" s="49"/>
      <c r="U10" s="636" t="e">
        <f>SUM(#REF!)</f>
        <v>#REF!</v>
      </c>
      <c r="V10" s="637" t="e">
        <f>U$10/U$11</f>
        <v>#REF!</v>
      </c>
      <c r="W10" s="49"/>
      <c r="X10" s="636" t="e">
        <f>SUM(#REF!)</f>
        <v>#REF!</v>
      </c>
      <c r="Y10" s="637" t="e">
        <f>X$10/X$11</f>
        <v>#REF!</v>
      </c>
      <c r="Z10" s="49"/>
      <c r="AA10" s="636" t="e">
        <f>SUM(#REF!)</f>
        <v>#REF!</v>
      </c>
      <c r="AB10" s="640" t="e">
        <f>AA$10/AA$11</f>
        <v>#REF!</v>
      </c>
      <c r="AC10" s="25"/>
    </row>
    <row r="11" spans="2:29" s="1" customFormat="1">
      <c r="B11" s="28" t="s">
        <v>455</v>
      </c>
      <c r="C11" s="37" t="e">
        <f>SUM(C9:C10)</f>
        <v>#REF!</v>
      </c>
      <c r="D11" s="38" t="e">
        <f>D10+D9</f>
        <v>#REF!</v>
      </c>
      <c r="E11" s="51"/>
      <c r="F11" s="638" t="e">
        <f>SUM(F9:F10)</f>
        <v>#REF!</v>
      </c>
      <c r="G11" s="639" t="e">
        <f>G10+G9</f>
        <v>#REF!</v>
      </c>
      <c r="H11" s="51"/>
      <c r="I11" s="638" t="e">
        <f>SUM(I9:I10)</f>
        <v>#REF!</v>
      </c>
      <c r="J11" s="639" t="e">
        <f>J10+J9</f>
        <v>#REF!</v>
      </c>
      <c r="K11" s="51"/>
      <c r="L11" s="638" t="e">
        <f>SUM(L9:L10)</f>
        <v>#REF!</v>
      </c>
      <c r="M11" s="639" t="e">
        <f>M10+M9</f>
        <v>#REF!</v>
      </c>
      <c r="N11" s="51"/>
      <c r="O11" s="638" t="e">
        <f>SUM(O9:O10)</f>
        <v>#REF!</v>
      </c>
      <c r="P11" s="639" t="e">
        <f>P10+P9</f>
        <v>#REF!</v>
      </c>
      <c r="Q11" s="51"/>
      <c r="R11" s="638" t="e">
        <f>SUM(R9:R10)</f>
        <v>#REF!</v>
      </c>
      <c r="S11" s="639" t="e">
        <f>S10+S9</f>
        <v>#REF!</v>
      </c>
      <c r="T11" s="51"/>
      <c r="U11" s="638" t="e">
        <f>SUM(U9:U10)</f>
        <v>#REF!</v>
      </c>
      <c r="V11" s="639" t="e">
        <f>V10+V9</f>
        <v>#REF!</v>
      </c>
      <c r="W11" s="51"/>
      <c r="X11" s="638" t="e">
        <f>SUM(X9:X10)</f>
        <v>#REF!</v>
      </c>
      <c r="Y11" s="639" t="e">
        <f>Y10+Y9</f>
        <v>#REF!</v>
      </c>
      <c r="Z11" s="51"/>
      <c r="AA11" s="638" t="e">
        <f>SUM(AA9:AA10)</f>
        <v>#REF!</v>
      </c>
      <c r="AB11" s="641" t="e">
        <f>AB10+AB9</f>
        <v>#REF!</v>
      </c>
      <c r="AC11" s="28"/>
    </row>
    <row r="12" spans="2:29" s="1" customFormat="1">
      <c r="B12" s="28"/>
      <c r="C12" s="37"/>
      <c r="D12" s="38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643"/>
      <c r="AC12" s="28"/>
    </row>
    <row r="13" spans="2:29" s="1" customFormat="1">
      <c r="B13" s="28" t="s">
        <v>456</v>
      </c>
      <c r="C13" s="37"/>
      <c r="D13" s="38"/>
      <c r="E13" s="51"/>
      <c r="F13" s="636" t="e">
        <f>SUM(#REF!)</f>
        <v>#REF!</v>
      </c>
      <c r="G13" s="636"/>
      <c r="H13" s="51"/>
      <c r="I13" s="636" t="e">
        <f>SUM(#REF!)</f>
        <v>#REF!</v>
      </c>
      <c r="J13" s="636"/>
      <c r="K13" s="51"/>
      <c r="L13" s="636" t="e">
        <f>SUM(#REF!)</f>
        <v>#REF!</v>
      </c>
      <c r="M13" s="636"/>
      <c r="N13" s="51"/>
      <c r="O13" s="636" t="e">
        <f>SUM(#REF!)</f>
        <v>#REF!</v>
      </c>
      <c r="P13" s="636"/>
      <c r="Q13" s="51"/>
      <c r="R13" s="636" t="e">
        <f>SUM(#REF!)</f>
        <v>#REF!</v>
      </c>
      <c r="S13" s="636"/>
      <c r="T13" s="51"/>
      <c r="U13" s="636" t="e">
        <f>SUM(#REF!)</f>
        <v>#REF!</v>
      </c>
      <c r="V13" s="636"/>
      <c r="W13" s="51"/>
      <c r="X13" s="636" t="e">
        <f>SUM(#REF!)</f>
        <v>#REF!</v>
      </c>
      <c r="Y13" s="636"/>
      <c r="Z13" s="51"/>
      <c r="AA13" s="636" t="e">
        <f>SUM(#REF!)</f>
        <v>#REF!</v>
      </c>
      <c r="AB13" s="644"/>
      <c r="AC13" s="28"/>
    </row>
    <row r="14" spans="2:29" s="1" customFormat="1">
      <c r="B14" s="28"/>
      <c r="C14" s="37"/>
      <c r="D14" s="38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643"/>
      <c r="AC14" s="28"/>
    </row>
    <row r="15" spans="2:29" s="1" customFormat="1">
      <c r="B15" s="28" t="s">
        <v>457</v>
      </c>
      <c r="C15" s="37"/>
      <c r="D15" s="38"/>
      <c r="E15" s="51"/>
      <c r="F15" s="638" t="e">
        <f>F11+F13</f>
        <v>#REF!</v>
      </c>
      <c r="G15" s="638"/>
      <c r="H15" s="51"/>
      <c r="I15" s="638" t="e">
        <f>I11+I13</f>
        <v>#REF!</v>
      </c>
      <c r="J15" s="638"/>
      <c r="K15" s="51"/>
      <c r="L15" s="638" t="e">
        <f>L11+L13</f>
        <v>#REF!</v>
      </c>
      <c r="M15" s="638"/>
      <c r="N15" s="51"/>
      <c r="O15" s="638" t="e">
        <f>O11+O13</f>
        <v>#REF!</v>
      </c>
      <c r="P15" s="638"/>
      <c r="Q15" s="51"/>
      <c r="R15" s="638" t="e">
        <f>R11+R13</f>
        <v>#REF!</v>
      </c>
      <c r="S15" s="638"/>
      <c r="T15" s="51"/>
      <c r="U15" s="638" t="e">
        <f>U11+U13</f>
        <v>#REF!</v>
      </c>
      <c r="V15" s="638"/>
      <c r="W15" s="51"/>
      <c r="X15" s="638" t="e">
        <f>X11+X13</f>
        <v>#REF!</v>
      </c>
      <c r="Y15" s="638"/>
      <c r="Z15" s="51"/>
      <c r="AA15" s="638" t="e">
        <f>AA11+AA13</f>
        <v>#REF!</v>
      </c>
      <c r="AB15" s="645"/>
      <c r="AC15" s="28"/>
    </row>
    <row r="16" spans="2:29">
      <c r="B16" s="41" t="s">
        <v>435</v>
      </c>
      <c r="C16" s="31"/>
      <c r="D16" s="31"/>
      <c r="E16" s="58"/>
      <c r="F16" s="646" t="e">
        <f>F15-#REF!</f>
        <v>#REF!</v>
      </c>
      <c r="G16" s="31"/>
      <c r="H16" s="58"/>
      <c r="I16" s="646" t="e">
        <f>I15-#REF!</f>
        <v>#REF!</v>
      </c>
      <c r="J16" s="31"/>
      <c r="K16" s="58"/>
      <c r="L16" s="646" t="e">
        <f>L15-#REF!</f>
        <v>#REF!</v>
      </c>
      <c r="M16" s="31"/>
      <c r="N16" s="58"/>
      <c r="O16" s="646" t="e">
        <f>O15-#REF!</f>
        <v>#REF!</v>
      </c>
      <c r="P16" s="31"/>
      <c r="Q16" s="58"/>
      <c r="R16" s="646" t="e">
        <f>R15-#REF!</f>
        <v>#REF!</v>
      </c>
      <c r="S16" s="31"/>
      <c r="T16" s="58"/>
      <c r="U16" s="646" t="e">
        <f>U15-#REF!</f>
        <v>#REF!</v>
      </c>
      <c r="V16" s="31"/>
      <c r="W16" s="58"/>
      <c r="X16" s="646" t="e">
        <f>X15-#REF!</f>
        <v>#REF!</v>
      </c>
      <c r="Y16" s="31"/>
      <c r="Z16" s="58"/>
      <c r="AA16" s="646" t="e">
        <f>AA15-#REF!</f>
        <v>#REF!</v>
      </c>
      <c r="AB16" s="31"/>
      <c r="AC16" s="25"/>
    </row>
    <row r="17" spans="2:96" ht="6.75" customHeight="1"/>
    <row r="18" spans="2:96">
      <c r="B18" s="21" t="s">
        <v>83</v>
      </c>
      <c r="C18" s="22"/>
      <c r="D18" s="22"/>
      <c r="E18" s="57"/>
      <c r="F18" s="22"/>
      <c r="G18" s="22"/>
      <c r="H18" s="57"/>
      <c r="I18" s="22"/>
      <c r="J18" s="22"/>
      <c r="K18" s="57"/>
      <c r="L18" s="22"/>
      <c r="M18" s="22"/>
      <c r="N18" s="57"/>
      <c r="O18" s="22"/>
      <c r="P18" s="22"/>
      <c r="Q18" s="57"/>
      <c r="R18" s="22"/>
      <c r="S18" s="22"/>
      <c r="T18" s="57"/>
      <c r="U18" s="22"/>
      <c r="V18" s="22"/>
      <c r="W18" s="57"/>
      <c r="X18" s="22"/>
      <c r="Y18" s="22"/>
      <c r="Z18" s="57"/>
      <c r="AA18" s="22"/>
      <c r="AB18" s="22"/>
      <c r="AC18" s="25"/>
    </row>
    <row r="19" spans="2:96" s="1" customFormat="1">
      <c r="B19" s="61"/>
      <c r="C19" s="54" t="s">
        <v>78</v>
      </c>
      <c r="D19" s="54" t="s">
        <v>79</v>
      </c>
      <c r="E19" s="51"/>
      <c r="F19" s="54" t="s">
        <v>78</v>
      </c>
      <c r="G19" s="54" t="s">
        <v>79</v>
      </c>
      <c r="H19" s="51"/>
      <c r="I19" s="54" t="s">
        <v>78</v>
      </c>
      <c r="J19" s="54" t="s">
        <v>79</v>
      </c>
      <c r="K19" s="51"/>
      <c r="L19" s="54" t="s">
        <v>78</v>
      </c>
      <c r="M19" s="54" t="s">
        <v>79</v>
      </c>
      <c r="N19" s="51"/>
      <c r="O19" s="54" t="s">
        <v>78</v>
      </c>
      <c r="P19" s="54" t="s">
        <v>79</v>
      </c>
      <c r="Q19" s="51"/>
      <c r="R19" s="54" t="s">
        <v>78</v>
      </c>
      <c r="S19" s="54" t="s">
        <v>79</v>
      </c>
      <c r="T19" s="51"/>
      <c r="U19" s="54" t="s">
        <v>78</v>
      </c>
      <c r="V19" s="54" t="s">
        <v>79</v>
      </c>
      <c r="W19" s="51"/>
      <c r="X19" s="54" t="s">
        <v>78</v>
      </c>
      <c r="Y19" s="54" t="s">
        <v>79</v>
      </c>
      <c r="Z19" s="51"/>
      <c r="AA19" s="54" t="s">
        <v>78</v>
      </c>
      <c r="AB19" s="54" t="s">
        <v>79</v>
      </c>
      <c r="AC19" s="28"/>
    </row>
    <row r="20" spans="2:96" s="1" customFormat="1">
      <c r="B20" s="61"/>
      <c r="C20" s="55">
        <v>41334</v>
      </c>
      <c r="D20" s="55">
        <v>41365</v>
      </c>
      <c r="E20" s="59"/>
      <c r="F20" s="55">
        <v>41699</v>
      </c>
      <c r="G20" s="55">
        <v>41730</v>
      </c>
      <c r="H20" s="59"/>
      <c r="I20" s="55">
        <v>42064</v>
      </c>
      <c r="J20" s="55">
        <v>42095</v>
      </c>
      <c r="K20" s="59"/>
      <c r="L20" s="55">
        <v>42430</v>
      </c>
      <c r="M20" s="55">
        <v>42461</v>
      </c>
      <c r="N20" s="59"/>
      <c r="O20" s="55">
        <v>42795</v>
      </c>
      <c r="P20" s="55">
        <v>42826</v>
      </c>
      <c r="Q20" s="59"/>
      <c r="R20" s="55">
        <v>43160</v>
      </c>
      <c r="S20" s="55">
        <v>43191</v>
      </c>
      <c r="T20" s="59"/>
      <c r="U20" s="55">
        <v>43525</v>
      </c>
      <c r="V20" s="55">
        <v>43556</v>
      </c>
      <c r="W20" s="59"/>
      <c r="X20" s="55">
        <v>43891</v>
      </c>
      <c r="Y20" s="55">
        <v>43922</v>
      </c>
      <c r="Z20" s="59"/>
      <c r="AA20" s="55">
        <v>44256</v>
      </c>
      <c r="AB20" s="55">
        <v>44287</v>
      </c>
      <c r="AC20" s="28"/>
    </row>
    <row r="21" spans="2:96" ht="5.25" customHeight="1">
      <c r="B21" s="23"/>
      <c r="C21" s="8"/>
      <c r="D21" s="8"/>
      <c r="E21" s="49"/>
      <c r="F21" s="8"/>
      <c r="G21" s="8"/>
      <c r="H21" s="49"/>
      <c r="I21" s="8"/>
      <c r="J21" s="8"/>
      <c r="K21" s="49"/>
      <c r="L21" s="8"/>
      <c r="M21" s="8"/>
      <c r="N21" s="49"/>
      <c r="O21" s="8"/>
      <c r="P21" s="8"/>
      <c r="Q21" s="49"/>
      <c r="R21" s="8"/>
      <c r="S21" s="8"/>
      <c r="T21" s="49"/>
      <c r="U21" s="8"/>
      <c r="V21" s="8"/>
      <c r="W21" s="49"/>
      <c r="X21" s="8"/>
      <c r="Y21" s="8"/>
      <c r="Z21" s="49"/>
      <c r="AA21" s="8"/>
      <c r="AB21" s="8"/>
      <c r="AC21" s="25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24"/>
    </row>
    <row r="22" spans="2:96">
      <c r="B22" s="28" t="s">
        <v>459</v>
      </c>
      <c r="C22" s="8"/>
      <c r="D22" s="8"/>
      <c r="E22" s="49"/>
      <c r="F22" s="8"/>
      <c r="G22" s="8"/>
      <c r="H22" s="49"/>
      <c r="I22" s="8"/>
      <c r="J22" s="8"/>
      <c r="K22" s="49"/>
      <c r="L22" s="8"/>
      <c r="M22" s="8"/>
      <c r="N22" s="49"/>
      <c r="O22" s="8"/>
      <c r="P22" s="8"/>
      <c r="Q22" s="49"/>
      <c r="R22" s="8"/>
      <c r="S22" s="8"/>
      <c r="T22" s="49"/>
      <c r="U22" s="8"/>
      <c r="V22" s="8"/>
      <c r="W22" s="49"/>
      <c r="X22" s="8"/>
      <c r="Y22" s="8"/>
      <c r="Z22" s="49"/>
      <c r="AA22" s="8"/>
      <c r="AB22" s="8"/>
      <c r="AC22" s="25"/>
    </row>
    <row r="23" spans="2:96">
      <c r="B23" s="25" t="s">
        <v>72</v>
      </c>
      <c r="C23" s="42" t="e">
        <f>D9</f>
        <v>#REF!</v>
      </c>
      <c r="D23" s="43">
        <v>0.71199999999999997</v>
      </c>
      <c r="E23" s="49"/>
      <c r="F23" s="637" t="e">
        <f>G9</f>
        <v>#REF!</v>
      </c>
      <c r="G23" s="43">
        <v>0.71199999999999997</v>
      </c>
      <c r="H23" s="49"/>
      <c r="I23" s="637" t="e">
        <f>J9</f>
        <v>#REF!</v>
      </c>
      <c r="J23" s="43">
        <v>0.71199999999999997</v>
      </c>
      <c r="K23" s="49"/>
      <c r="L23" s="637" t="e">
        <f>M9</f>
        <v>#REF!</v>
      </c>
      <c r="M23" s="43">
        <v>0.71199999999999997</v>
      </c>
      <c r="N23" s="49"/>
      <c r="O23" s="637" t="e">
        <f>P9</f>
        <v>#REF!</v>
      </c>
      <c r="P23" s="43">
        <v>0.71199999999999997</v>
      </c>
      <c r="Q23" s="49"/>
      <c r="R23" s="637" t="e">
        <f>S9</f>
        <v>#REF!</v>
      </c>
      <c r="S23" s="43">
        <v>0.71199999999999997</v>
      </c>
      <c r="T23" s="49"/>
      <c r="U23" s="637" t="e">
        <f>V9</f>
        <v>#REF!</v>
      </c>
      <c r="V23" s="43">
        <v>0.71199999999999997</v>
      </c>
      <c r="W23" s="49"/>
      <c r="X23" s="637" t="e">
        <f>Y9</f>
        <v>#REF!</v>
      </c>
      <c r="Y23" s="43">
        <v>0.71199999999999997</v>
      </c>
      <c r="Z23" s="49"/>
      <c r="AA23" s="637" t="e">
        <f>AB9</f>
        <v>#REF!</v>
      </c>
      <c r="AB23" s="648">
        <v>0.71199999999999997</v>
      </c>
      <c r="AC23" s="8"/>
    </row>
    <row r="24" spans="2:96">
      <c r="B24" s="25" t="s">
        <v>73</v>
      </c>
      <c r="C24" s="42" t="e">
        <f>D10</f>
        <v>#REF!</v>
      </c>
      <c r="D24" s="43">
        <v>0.28799999999999998</v>
      </c>
      <c r="E24" s="49"/>
      <c r="F24" s="637" t="e">
        <f>G10</f>
        <v>#REF!</v>
      </c>
      <c r="G24" s="43">
        <v>0.28799999999999998</v>
      </c>
      <c r="H24" s="49"/>
      <c r="I24" s="637" t="e">
        <f>J10</f>
        <v>#REF!</v>
      </c>
      <c r="J24" s="43">
        <v>0.28799999999999998</v>
      </c>
      <c r="K24" s="49"/>
      <c r="L24" s="637" t="e">
        <f>M10</f>
        <v>#REF!</v>
      </c>
      <c r="M24" s="43">
        <v>0.28799999999999998</v>
      </c>
      <c r="N24" s="49"/>
      <c r="O24" s="637" t="e">
        <f>P10</f>
        <v>#REF!</v>
      </c>
      <c r="P24" s="43">
        <v>0.28799999999999998</v>
      </c>
      <c r="Q24" s="49"/>
      <c r="R24" s="637" t="e">
        <f>S10</f>
        <v>#REF!</v>
      </c>
      <c r="S24" s="43">
        <v>0.28799999999999998</v>
      </c>
      <c r="T24" s="49"/>
      <c r="U24" s="637" t="e">
        <f>V10</f>
        <v>#REF!</v>
      </c>
      <c r="V24" s="43">
        <v>0.28799999999999998</v>
      </c>
      <c r="W24" s="49"/>
      <c r="X24" s="637" t="e">
        <f>Y10</f>
        <v>#REF!</v>
      </c>
      <c r="Y24" s="43">
        <v>0.28799999999999998</v>
      </c>
      <c r="Z24" s="49"/>
      <c r="AA24" s="637" t="e">
        <f>AB10</f>
        <v>#REF!</v>
      </c>
      <c r="AB24" s="648">
        <v>0.28799999999999998</v>
      </c>
      <c r="AC24" s="8"/>
    </row>
    <row r="25" spans="2:96">
      <c r="B25" s="25"/>
      <c r="C25" s="42"/>
      <c r="D25" s="43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649"/>
      <c r="AC25" s="49"/>
    </row>
    <row r="26" spans="2:96">
      <c r="B26" s="28" t="s">
        <v>460</v>
      </c>
      <c r="C26" s="8"/>
      <c r="D26" s="8"/>
      <c r="E26" s="49"/>
      <c r="F26" s="8"/>
      <c r="G26" s="8"/>
      <c r="H26" s="49"/>
      <c r="I26" s="8"/>
      <c r="J26" s="8"/>
      <c r="K26" s="49"/>
      <c r="L26" s="8"/>
      <c r="M26" s="8"/>
      <c r="N26" s="49"/>
      <c r="O26" s="8"/>
      <c r="P26" s="8"/>
      <c r="Q26" s="49"/>
      <c r="R26" s="8"/>
      <c r="S26" s="8"/>
      <c r="T26" s="49"/>
      <c r="U26" s="8"/>
      <c r="V26" s="8"/>
      <c r="W26" s="49"/>
      <c r="X26" s="8"/>
      <c r="Y26" s="8"/>
      <c r="Z26" s="49"/>
      <c r="AA26" s="8"/>
      <c r="AB26" s="24"/>
      <c r="AC26" s="8"/>
    </row>
    <row r="27" spans="2:96">
      <c r="B27" s="25" t="s">
        <v>65</v>
      </c>
      <c r="C27" s="42" t="e">
        <f>D6</f>
        <v>#REF!</v>
      </c>
      <c r="D27" s="43">
        <v>0.95</v>
      </c>
      <c r="E27" s="49"/>
      <c r="F27" s="637" t="e">
        <f>G6</f>
        <v>#REF!</v>
      </c>
      <c r="G27" s="43">
        <v>0.95</v>
      </c>
      <c r="H27" s="49"/>
      <c r="I27" s="637" t="e">
        <f>J6</f>
        <v>#REF!</v>
      </c>
      <c r="J27" s="43">
        <v>0.95</v>
      </c>
      <c r="K27" s="49"/>
      <c r="L27" s="637" t="e">
        <f>M6</f>
        <v>#REF!</v>
      </c>
      <c r="M27" s="43">
        <v>0.95</v>
      </c>
      <c r="N27" s="49"/>
      <c r="O27" s="637" t="e">
        <f>P6</f>
        <v>#REF!</v>
      </c>
      <c r="P27" s="43">
        <v>0.95</v>
      </c>
      <c r="Q27" s="49"/>
      <c r="R27" s="637" t="e">
        <f>S6</f>
        <v>#REF!</v>
      </c>
      <c r="S27" s="43">
        <v>0.95</v>
      </c>
      <c r="T27" s="49"/>
      <c r="U27" s="637" t="e">
        <f>V6</f>
        <v>#REF!</v>
      </c>
      <c r="V27" s="43">
        <v>0.95</v>
      </c>
      <c r="W27" s="49"/>
      <c r="X27" s="637" t="e">
        <f>Y6</f>
        <v>#REF!</v>
      </c>
      <c r="Y27" s="43">
        <v>0.95</v>
      </c>
      <c r="Z27" s="49"/>
      <c r="AA27" s="637" t="e">
        <f>AB6</f>
        <v>#REF!</v>
      </c>
      <c r="AB27" s="648">
        <v>0.95</v>
      </c>
      <c r="AC27" s="8"/>
    </row>
    <row r="28" spans="2:96">
      <c r="B28" s="25" t="s">
        <v>63</v>
      </c>
      <c r="C28" s="42" t="e">
        <f>D5</f>
        <v>#REF!</v>
      </c>
      <c r="D28" s="43">
        <v>0.05</v>
      </c>
      <c r="E28" s="49"/>
      <c r="F28" s="637" t="e">
        <f>G5</f>
        <v>#REF!</v>
      </c>
      <c r="G28" s="647">
        <v>0.05</v>
      </c>
      <c r="H28" s="49"/>
      <c r="I28" s="637" t="e">
        <f>J5</f>
        <v>#REF!</v>
      </c>
      <c r="J28" s="647">
        <v>0.05</v>
      </c>
      <c r="K28" s="49"/>
      <c r="L28" s="637" t="e">
        <f>M5</f>
        <v>#REF!</v>
      </c>
      <c r="M28" s="647">
        <v>0.05</v>
      </c>
      <c r="N28" s="49"/>
      <c r="O28" s="637" t="e">
        <f>P5</f>
        <v>#REF!</v>
      </c>
      <c r="P28" s="647">
        <v>0.05</v>
      </c>
      <c r="Q28" s="49"/>
      <c r="R28" s="637" t="e">
        <f>S5</f>
        <v>#REF!</v>
      </c>
      <c r="S28" s="647">
        <v>0.05</v>
      </c>
      <c r="T28" s="49"/>
      <c r="U28" s="637" t="e">
        <f>V5</f>
        <v>#REF!</v>
      </c>
      <c r="V28" s="647">
        <v>0.05</v>
      </c>
      <c r="W28" s="49"/>
      <c r="X28" s="637" t="e">
        <f>Y5</f>
        <v>#REF!</v>
      </c>
      <c r="Y28" s="647">
        <v>0.05</v>
      </c>
      <c r="Z28" s="49"/>
      <c r="AA28" s="637" t="e">
        <f>AB5</f>
        <v>#REF!</v>
      </c>
      <c r="AB28" s="650">
        <v>0.05</v>
      </c>
      <c r="AC28" s="8"/>
    </row>
    <row r="29" spans="2:96" ht="5.25" customHeight="1">
      <c r="B29" s="23"/>
      <c r="C29" s="8"/>
      <c r="D29" s="8"/>
      <c r="E29" s="49"/>
      <c r="F29" s="8"/>
      <c r="G29" s="8"/>
      <c r="H29" s="49"/>
      <c r="I29" s="8"/>
      <c r="J29" s="8"/>
      <c r="K29" s="49"/>
      <c r="L29" s="8"/>
      <c r="M29" s="8"/>
      <c r="N29" s="49"/>
      <c r="O29" s="8"/>
      <c r="P29" s="8"/>
      <c r="Q29" s="49"/>
      <c r="R29" s="8"/>
      <c r="S29" s="8"/>
      <c r="T29" s="49"/>
      <c r="U29" s="8"/>
      <c r="V29" s="8"/>
      <c r="W29" s="49"/>
      <c r="X29" s="8"/>
      <c r="Y29" s="8"/>
      <c r="Z29" s="49"/>
      <c r="AA29" s="8"/>
      <c r="AB29" s="24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24"/>
    </row>
    <row r="30" spans="2:96">
      <c r="B30" s="25"/>
      <c r="C30" s="8"/>
      <c r="D30" s="8"/>
      <c r="E30" s="49"/>
      <c r="F30" s="8"/>
      <c r="G30" s="8"/>
      <c r="H30" s="49"/>
      <c r="I30" s="8"/>
      <c r="J30" s="8"/>
      <c r="K30" s="49"/>
      <c r="L30" s="8"/>
      <c r="M30" s="8"/>
      <c r="N30" s="49"/>
      <c r="O30" s="8"/>
      <c r="P30" s="8"/>
      <c r="Q30" s="49"/>
      <c r="R30" s="8"/>
      <c r="S30" s="8"/>
      <c r="T30" s="49"/>
      <c r="U30" s="8"/>
      <c r="V30" s="8"/>
      <c r="W30" s="49"/>
      <c r="X30" s="8"/>
      <c r="Y30" s="8"/>
      <c r="Z30" s="49"/>
      <c r="AA30" s="8"/>
      <c r="AB30" s="24"/>
      <c r="AC30" s="8"/>
    </row>
    <row r="31" spans="2:96">
      <c r="B31" s="44" t="s">
        <v>458</v>
      </c>
      <c r="C31" s="8"/>
      <c r="D31" s="8"/>
      <c r="E31" s="49"/>
      <c r="F31" s="8"/>
      <c r="G31" s="8"/>
      <c r="H31" s="49"/>
      <c r="I31" s="8"/>
      <c r="J31" s="8"/>
      <c r="K31" s="49"/>
      <c r="L31" s="8"/>
      <c r="M31" s="8"/>
      <c r="N31" s="49"/>
      <c r="O31" s="8"/>
      <c r="P31" s="8"/>
      <c r="Q31" s="49"/>
      <c r="R31" s="8"/>
      <c r="S31" s="8"/>
      <c r="T31" s="49"/>
      <c r="U31" s="8"/>
      <c r="V31" s="8"/>
      <c r="W31" s="49"/>
      <c r="X31" s="8"/>
      <c r="Y31" s="8"/>
      <c r="Z31" s="49"/>
      <c r="AA31" s="8"/>
      <c r="AB31" s="24"/>
      <c r="AC31" s="8"/>
    </row>
    <row r="32" spans="2:96">
      <c r="B32" s="45" t="s">
        <v>63</v>
      </c>
      <c r="C32" s="8"/>
      <c r="D32" s="36" t="e">
        <f>(D28*D23)/(C28*C23)</f>
        <v>#REF!</v>
      </c>
      <c r="E32" s="49"/>
      <c r="F32" s="8"/>
      <c r="G32" s="652" t="e">
        <f>($G$28*$G$23)/($F$28*$F$23)</f>
        <v>#REF!</v>
      </c>
      <c r="H32" s="49"/>
      <c r="I32" s="8"/>
      <c r="J32" s="652" t="e">
        <f>(J28*J23)/(I28*I23)</f>
        <v>#REF!</v>
      </c>
      <c r="K32" s="49"/>
      <c r="L32" s="8"/>
      <c r="M32" s="652" t="e">
        <f>(M28*M23)/(L28*L23)</f>
        <v>#REF!</v>
      </c>
      <c r="N32" s="49"/>
      <c r="O32" s="8"/>
      <c r="P32" s="652" t="e">
        <f>(P28*P23)/(O28*O23)</f>
        <v>#REF!</v>
      </c>
      <c r="Q32" s="49"/>
      <c r="R32" s="8"/>
      <c r="S32" s="652" t="e">
        <f>(S28*S23)/(R28*R23)</f>
        <v>#REF!</v>
      </c>
      <c r="T32" s="49"/>
      <c r="U32" s="8"/>
      <c r="V32" s="652" t="e">
        <f>(V28*V23)/(U28*U23)</f>
        <v>#REF!</v>
      </c>
      <c r="W32" s="49"/>
      <c r="X32" s="8"/>
      <c r="Y32" s="652" t="e">
        <f>(Y28*Y23)/(X28*X23)</f>
        <v>#REF!</v>
      </c>
      <c r="Z32" s="49"/>
      <c r="AA32" s="8"/>
      <c r="AB32" s="660" t="e">
        <f>(AB28*AB23)/(AA28*AA23)</f>
        <v>#REF!</v>
      </c>
      <c r="AC32" s="8"/>
    </row>
    <row r="33" spans="1:96">
      <c r="A33" s="2" t="s">
        <v>8</v>
      </c>
      <c r="B33" s="45" t="s">
        <v>72</v>
      </c>
      <c r="C33" s="8"/>
      <c r="D33" s="36" t="e">
        <f>(D27*D23)/(C27*C23)</f>
        <v>#REF!</v>
      </c>
      <c r="E33" s="49"/>
      <c r="F33" s="8"/>
      <c r="G33" s="654" t="e">
        <f>(G27*G23)/(F27*F23)</f>
        <v>#REF!</v>
      </c>
      <c r="H33" s="49"/>
      <c r="I33" s="8"/>
      <c r="J33" s="654" t="e">
        <f>(J27*J23)/(I27*I23)</f>
        <v>#REF!</v>
      </c>
      <c r="K33" s="49"/>
      <c r="L33" s="8"/>
      <c r="M33" s="654" t="e">
        <f>(M27*M23)/(L27*L23)</f>
        <v>#REF!</v>
      </c>
      <c r="N33" s="49"/>
      <c r="O33" s="8"/>
      <c r="P33" s="654" t="e">
        <f>(P27*P23)/(O27*O23)</f>
        <v>#REF!</v>
      </c>
      <c r="Q33" s="49"/>
      <c r="R33" s="8"/>
      <c r="S33" s="654" t="e">
        <f>(S27*S23)/(R27*R23)</f>
        <v>#REF!</v>
      </c>
      <c r="T33" s="49"/>
      <c r="U33" s="8"/>
      <c r="V33" s="654" t="e">
        <f>(V27*V23)/(U27*U23)</f>
        <v>#REF!</v>
      </c>
      <c r="W33" s="49"/>
      <c r="X33" s="8"/>
      <c r="Y33" s="654" t="e">
        <f>(Y27*Y23)/(X27*X23)</f>
        <v>#REF!</v>
      </c>
      <c r="Z33" s="49"/>
      <c r="AA33" s="8"/>
      <c r="AB33" s="661" t="e">
        <f>(AB27*AB23)/(AA27*AA23)</f>
        <v>#REF!</v>
      </c>
      <c r="AC33" s="8"/>
    </row>
    <row r="34" spans="1:96">
      <c r="B34" s="45" t="s">
        <v>80</v>
      </c>
      <c r="C34" s="8"/>
      <c r="D34" s="36" t="e">
        <f>D24/C24</f>
        <v>#REF!</v>
      </c>
      <c r="E34" s="49"/>
      <c r="F34" s="8"/>
      <c r="G34" s="651" t="e">
        <f>G24/F24</f>
        <v>#REF!</v>
      </c>
      <c r="H34" s="49"/>
      <c r="I34" s="8"/>
      <c r="J34" s="651" t="e">
        <f>J24/I24</f>
        <v>#REF!</v>
      </c>
      <c r="K34" s="49"/>
      <c r="L34" s="8"/>
      <c r="M34" s="651" t="e">
        <f>M24/L24</f>
        <v>#REF!</v>
      </c>
      <c r="N34" s="49"/>
      <c r="O34" s="8"/>
      <c r="P34" s="651" t="e">
        <f>P24/O24</f>
        <v>#REF!</v>
      </c>
      <c r="Q34" s="49"/>
      <c r="R34" s="8"/>
      <c r="S34" s="651" t="e">
        <f>S24/R24</f>
        <v>#REF!</v>
      </c>
      <c r="T34" s="49"/>
      <c r="U34" s="8"/>
      <c r="V34" s="651" t="e">
        <f>V24/U24</f>
        <v>#REF!</v>
      </c>
      <c r="W34" s="49"/>
      <c r="X34" s="8"/>
      <c r="Y34" s="651" t="e">
        <f>Y24/X24</f>
        <v>#REF!</v>
      </c>
      <c r="Z34" s="49"/>
      <c r="AA34" s="8"/>
      <c r="AB34" s="662" t="e">
        <f>AB24/AA24</f>
        <v>#REF!</v>
      </c>
      <c r="AC34" s="8"/>
    </row>
    <row r="35" spans="1:96" ht="4.5" customHeight="1">
      <c r="B35" s="41"/>
      <c r="C35" s="31"/>
      <c r="D35" s="31"/>
      <c r="E35" s="58"/>
      <c r="F35" s="31"/>
      <c r="G35" s="31"/>
      <c r="H35" s="58"/>
      <c r="I35" s="31"/>
      <c r="J35" s="31"/>
      <c r="K35" s="58"/>
      <c r="L35" s="31"/>
      <c r="M35" s="31"/>
      <c r="N35" s="58"/>
      <c r="O35" s="31"/>
      <c r="P35" s="31"/>
      <c r="Q35" s="58"/>
      <c r="R35" s="31"/>
      <c r="S35" s="31"/>
      <c r="T35" s="58"/>
      <c r="U35" s="31"/>
      <c r="V35" s="31"/>
      <c r="W35" s="58"/>
      <c r="X35" s="31"/>
      <c r="Y35" s="31"/>
      <c r="Z35" s="58"/>
      <c r="AA35" s="31"/>
      <c r="AB35" s="31"/>
      <c r="AC35" s="25"/>
    </row>
    <row r="36" spans="1:96" ht="6.75" customHeight="1"/>
    <row r="37" spans="1:96" s="1" customFormat="1">
      <c r="B37" s="21" t="s">
        <v>84</v>
      </c>
      <c r="C37" s="26"/>
      <c r="D37" s="26"/>
      <c r="E37" s="60"/>
      <c r="F37" s="26"/>
      <c r="G37" s="26"/>
      <c r="H37" s="60"/>
      <c r="I37" s="26"/>
      <c r="J37" s="26"/>
      <c r="K37" s="60"/>
      <c r="L37" s="26"/>
      <c r="M37" s="26"/>
      <c r="N37" s="60"/>
      <c r="O37" s="26"/>
      <c r="P37" s="26"/>
      <c r="Q37" s="60"/>
      <c r="R37" s="26"/>
      <c r="S37" s="26"/>
      <c r="T37" s="60"/>
      <c r="U37" s="26"/>
      <c r="V37" s="26"/>
      <c r="W37" s="60"/>
      <c r="X37" s="26"/>
      <c r="Y37" s="26"/>
      <c r="Z37" s="60"/>
      <c r="AA37" s="26"/>
      <c r="AB37" s="27"/>
    </row>
    <row r="38" spans="1:96" ht="4.5" customHeight="1">
      <c r="B38" s="23"/>
      <c r="C38" s="8"/>
      <c r="D38" s="8"/>
      <c r="E38" s="49"/>
      <c r="F38" s="8"/>
      <c r="G38" s="8"/>
      <c r="H38" s="49"/>
      <c r="I38" s="8"/>
      <c r="J38" s="8"/>
      <c r="K38" s="49"/>
      <c r="L38" s="8"/>
      <c r="M38" s="8"/>
      <c r="N38" s="49"/>
      <c r="O38" s="8"/>
      <c r="P38" s="8"/>
      <c r="Q38" s="49"/>
      <c r="R38" s="8"/>
      <c r="S38" s="8"/>
      <c r="T38" s="49"/>
      <c r="U38" s="8"/>
      <c r="V38" s="8"/>
      <c r="W38" s="49"/>
      <c r="X38" s="8"/>
      <c r="Y38" s="8"/>
      <c r="Z38" s="49"/>
      <c r="AA38" s="8"/>
      <c r="AB38" s="24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24"/>
    </row>
    <row r="39" spans="1:96" ht="25.5">
      <c r="B39" s="663" t="s">
        <v>463</v>
      </c>
      <c r="C39" s="8"/>
      <c r="D39" s="8"/>
      <c r="E39" s="49"/>
      <c r="F39" s="664" t="s">
        <v>464</v>
      </c>
      <c r="G39" s="664" t="s">
        <v>464</v>
      </c>
      <c r="H39" s="665"/>
      <c r="I39" s="664" t="s">
        <v>464</v>
      </c>
      <c r="J39" s="664" t="s">
        <v>464</v>
      </c>
      <c r="K39" s="49"/>
      <c r="L39" s="8"/>
      <c r="M39" s="8"/>
      <c r="N39" s="49"/>
      <c r="O39" s="8"/>
      <c r="P39" s="8"/>
      <c r="Q39" s="49"/>
      <c r="R39" s="8"/>
      <c r="S39" s="8"/>
      <c r="T39" s="49"/>
      <c r="U39" s="8"/>
      <c r="V39" s="8"/>
      <c r="W39" s="49"/>
      <c r="X39" s="8"/>
      <c r="Y39" s="8"/>
      <c r="Z39" s="49"/>
      <c r="AA39" s="8"/>
      <c r="AB39" s="24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</row>
    <row r="40" spans="1:96" ht="4.5" customHeight="1">
      <c r="B40" s="23"/>
      <c r="C40" s="8"/>
      <c r="D40" s="8"/>
      <c r="E40" s="49"/>
      <c r="F40" s="8"/>
      <c r="G40" s="8"/>
      <c r="H40" s="49"/>
      <c r="I40" s="8"/>
      <c r="J40" s="8"/>
      <c r="K40" s="49"/>
      <c r="L40" s="8"/>
      <c r="M40" s="8"/>
      <c r="N40" s="49"/>
      <c r="O40" s="8"/>
      <c r="P40" s="8"/>
      <c r="Q40" s="49"/>
      <c r="R40" s="8"/>
      <c r="S40" s="8"/>
      <c r="T40" s="49"/>
      <c r="U40" s="8"/>
      <c r="V40" s="8"/>
      <c r="W40" s="49"/>
      <c r="X40" s="8"/>
      <c r="Y40" s="8"/>
      <c r="Z40" s="49"/>
      <c r="AA40" s="8"/>
      <c r="AB40" s="24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1:96" s="1" customFormat="1">
      <c r="B41" s="28" t="s">
        <v>85</v>
      </c>
      <c r="C41" s="10"/>
      <c r="D41" s="10"/>
      <c r="E41" s="51"/>
      <c r="F41" s="10" t="s">
        <v>461</v>
      </c>
      <c r="G41" s="10" t="s">
        <v>462</v>
      </c>
      <c r="H41" s="51"/>
      <c r="I41" s="10" t="s">
        <v>461</v>
      </c>
      <c r="J41" s="10" t="s">
        <v>462</v>
      </c>
      <c r="K41" s="51"/>
      <c r="L41" s="10" t="s">
        <v>461</v>
      </c>
      <c r="M41" s="10" t="s">
        <v>462</v>
      </c>
      <c r="N41" s="51"/>
      <c r="O41" s="10" t="s">
        <v>461</v>
      </c>
      <c r="P41" s="10" t="s">
        <v>462</v>
      </c>
      <c r="Q41" s="51"/>
      <c r="R41" s="10" t="s">
        <v>461</v>
      </c>
      <c r="S41" s="10" t="s">
        <v>462</v>
      </c>
      <c r="T41" s="51"/>
      <c r="U41" s="10" t="s">
        <v>461</v>
      </c>
      <c r="V41" s="10" t="s">
        <v>462</v>
      </c>
      <c r="W41" s="51"/>
      <c r="X41" s="10" t="s">
        <v>461</v>
      </c>
      <c r="Y41" s="10" t="s">
        <v>462</v>
      </c>
      <c r="Z41" s="51"/>
      <c r="AA41" s="10" t="s">
        <v>461</v>
      </c>
      <c r="AB41" s="39" t="s">
        <v>462</v>
      </c>
    </row>
    <row r="42" spans="1:96" ht="5.25" customHeight="1">
      <c r="B42" s="23"/>
      <c r="C42" s="8"/>
      <c r="D42" s="8"/>
      <c r="E42" s="49"/>
      <c r="F42" s="8"/>
      <c r="G42" s="8"/>
      <c r="H42" s="49"/>
      <c r="I42" s="8"/>
      <c r="J42" s="8"/>
      <c r="K42" s="49"/>
      <c r="L42" s="8"/>
      <c r="M42" s="8"/>
      <c r="N42" s="49"/>
      <c r="O42" s="8"/>
      <c r="P42" s="8"/>
      <c r="Q42" s="49"/>
      <c r="R42" s="8"/>
      <c r="S42" s="8"/>
      <c r="T42" s="49"/>
      <c r="U42" s="8"/>
      <c r="V42" s="8"/>
      <c r="W42" s="49"/>
      <c r="X42" s="8"/>
      <c r="Y42" s="8"/>
      <c r="Z42" s="49"/>
      <c r="AA42" s="8"/>
      <c r="AB42" s="24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24"/>
    </row>
    <row r="43" spans="1:96">
      <c r="B43" s="30" t="s">
        <v>69</v>
      </c>
      <c r="C43" s="52" t="e">
        <f>#REF!</f>
        <v>#REF!</v>
      </c>
      <c r="D43" s="50" t="e">
        <f>C43*D$32</f>
        <v>#REF!</v>
      </c>
      <c r="E43" s="49"/>
      <c r="F43" s="653" t="e">
        <f>#REF!</f>
        <v>#REF!</v>
      </c>
      <c r="G43" s="653" t="e">
        <f>F43*G$32</f>
        <v>#REF!</v>
      </c>
      <c r="H43" s="49"/>
      <c r="I43" s="653" t="e">
        <f>#REF!</f>
        <v>#REF!</v>
      </c>
      <c r="J43" s="653" t="e">
        <f>I43*J$32</f>
        <v>#REF!</v>
      </c>
      <c r="K43" s="49"/>
      <c r="L43" s="653" t="e">
        <f>#REF!</f>
        <v>#REF!</v>
      </c>
      <c r="M43" s="653" t="e">
        <f>L43*M$32</f>
        <v>#REF!</v>
      </c>
      <c r="N43" s="49"/>
      <c r="O43" s="653" t="e">
        <f>#REF!</f>
        <v>#REF!</v>
      </c>
      <c r="P43" s="653" t="e">
        <f>O43*P$32</f>
        <v>#REF!</v>
      </c>
      <c r="Q43" s="49"/>
      <c r="R43" s="653" t="e">
        <f>#REF!</f>
        <v>#REF!</v>
      </c>
      <c r="S43" s="653" t="e">
        <f>R43*S$32</f>
        <v>#REF!</v>
      </c>
      <c r="T43" s="49"/>
      <c r="U43" s="653" t="e">
        <f>#REF!</f>
        <v>#REF!</v>
      </c>
      <c r="V43" s="653" t="e">
        <f>U43*V$32</f>
        <v>#REF!</v>
      </c>
      <c r="W43" s="49"/>
      <c r="X43" s="653" t="e">
        <f>#REF!</f>
        <v>#REF!</v>
      </c>
      <c r="Y43" s="653" t="e">
        <f>X43*Y$32</f>
        <v>#REF!</v>
      </c>
      <c r="Z43" s="49"/>
      <c r="AA43" s="653" t="e">
        <f>#REF!</f>
        <v>#REF!</v>
      </c>
      <c r="AB43" s="657" t="e">
        <f>AA43*AB$32</f>
        <v>#REF!</v>
      </c>
    </row>
    <row r="44" spans="1:96">
      <c r="B44" s="30" t="s">
        <v>70</v>
      </c>
      <c r="C44" s="52" t="e">
        <f>#REF!</f>
        <v>#REF!</v>
      </c>
      <c r="D44" s="50" t="e">
        <f>C44*D$32</f>
        <v>#REF!</v>
      </c>
      <c r="E44" s="49"/>
      <c r="F44" s="653" t="e">
        <f>#REF!</f>
        <v>#REF!</v>
      </c>
      <c r="G44" s="653" t="e">
        <f>F44*G$32</f>
        <v>#REF!</v>
      </c>
      <c r="H44" s="49"/>
      <c r="I44" s="653" t="e">
        <f>#REF!</f>
        <v>#REF!</v>
      </c>
      <c r="J44" s="653" t="e">
        <f>I44*J$32</f>
        <v>#REF!</v>
      </c>
      <c r="K44" s="49"/>
      <c r="L44" s="653" t="e">
        <f>#REF!</f>
        <v>#REF!</v>
      </c>
      <c r="M44" s="653" t="e">
        <f>L44*M$32</f>
        <v>#REF!</v>
      </c>
      <c r="N44" s="49"/>
      <c r="O44" s="653" t="e">
        <f>#REF!</f>
        <v>#REF!</v>
      </c>
      <c r="P44" s="653" t="e">
        <f>O44*P$32</f>
        <v>#REF!</v>
      </c>
      <c r="Q44" s="49"/>
      <c r="R44" s="653" t="e">
        <f>#REF!</f>
        <v>#REF!</v>
      </c>
      <c r="S44" s="653" t="e">
        <f>R44*S$32</f>
        <v>#REF!</v>
      </c>
      <c r="T44" s="49"/>
      <c r="U44" s="653" t="e">
        <f>#REF!</f>
        <v>#REF!</v>
      </c>
      <c r="V44" s="653" t="e">
        <f>U44*V$32</f>
        <v>#REF!</v>
      </c>
      <c r="W44" s="49"/>
      <c r="X44" s="653" t="e">
        <f>#REF!</f>
        <v>#REF!</v>
      </c>
      <c r="Y44" s="653" t="e">
        <f>X44*Y$32</f>
        <v>#REF!</v>
      </c>
      <c r="Z44" s="49"/>
      <c r="AA44" s="653" t="e">
        <f>#REF!</f>
        <v>#REF!</v>
      </c>
      <c r="AB44" s="657" t="e">
        <f>AA44*AB$32</f>
        <v>#REF!</v>
      </c>
    </row>
    <row r="45" spans="1:96">
      <c r="B45" s="30" t="s">
        <v>71</v>
      </c>
      <c r="C45" s="52" t="e">
        <f>#REF!</f>
        <v>#REF!</v>
      </c>
      <c r="D45" s="50" t="e">
        <f>C45*D$32</f>
        <v>#REF!</v>
      </c>
      <c r="E45" s="49"/>
      <c r="F45" s="653" t="e">
        <f>#REF!</f>
        <v>#REF!</v>
      </c>
      <c r="G45" s="653" t="e">
        <f>F45*G$32</f>
        <v>#REF!</v>
      </c>
      <c r="H45" s="49"/>
      <c r="I45" s="653" t="e">
        <f>#REF!</f>
        <v>#REF!</v>
      </c>
      <c r="J45" s="653" t="e">
        <f>I45*J$32</f>
        <v>#REF!</v>
      </c>
      <c r="K45" s="49"/>
      <c r="L45" s="653" t="e">
        <f>#REF!</f>
        <v>#REF!</v>
      </c>
      <c r="M45" s="653" t="e">
        <f>L45*M$32</f>
        <v>#REF!</v>
      </c>
      <c r="N45" s="49"/>
      <c r="O45" s="653" t="e">
        <f>#REF!</f>
        <v>#REF!</v>
      </c>
      <c r="P45" s="653" t="e">
        <f>O45*P$32</f>
        <v>#REF!</v>
      </c>
      <c r="Q45" s="49"/>
      <c r="R45" s="653" t="e">
        <f>#REF!</f>
        <v>#REF!</v>
      </c>
      <c r="S45" s="653" t="e">
        <f>R45*S$32</f>
        <v>#REF!</v>
      </c>
      <c r="T45" s="49"/>
      <c r="U45" s="653" t="e">
        <f>#REF!</f>
        <v>#REF!</v>
      </c>
      <c r="V45" s="653" t="e">
        <f>U45*V$32</f>
        <v>#REF!</v>
      </c>
      <c r="W45" s="49"/>
      <c r="X45" s="653" t="e">
        <f>#REF!</f>
        <v>#REF!</v>
      </c>
      <c r="Y45" s="653" t="e">
        <f>X45*Y$32</f>
        <v>#REF!</v>
      </c>
      <c r="Z45" s="49"/>
      <c r="AA45" s="653" t="e">
        <f>#REF!</f>
        <v>#REF!</v>
      </c>
      <c r="AB45" s="657" t="e">
        <f>AA45*AB$32</f>
        <v>#REF!</v>
      </c>
    </row>
    <row r="46" spans="1:96">
      <c r="B46" s="30" t="s">
        <v>67</v>
      </c>
      <c r="C46" s="52" t="e">
        <f>#REF!</f>
        <v>#REF!</v>
      </c>
      <c r="D46" s="50" t="e">
        <f>C46*D$32</f>
        <v>#REF!</v>
      </c>
      <c r="E46" s="49"/>
      <c r="F46" s="653" t="e">
        <f>#REF!</f>
        <v>#REF!</v>
      </c>
      <c r="G46" s="653" t="e">
        <f>F46*G$32</f>
        <v>#REF!</v>
      </c>
      <c r="H46" s="49"/>
      <c r="I46" s="653" t="e">
        <f>#REF!</f>
        <v>#REF!</v>
      </c>
      <c r="J46" s="653" t="e">
        <f>I46*J$32</f>
        <v>#REF!</v>
      </c>
      <c r="K46" s="49"/>
      <c r="L46" s="653" t="e">
        <f>#REF!</f>
        <v>#REF!</v>
      </c>
      <c r="M46" s="653" t="e">
        <f>L46*M$32</f>
        <v>#REF!</v>
      </c>
      <c r="N46" s="49"/>
      <c r="O46" s="653" t="e">
        <f>#REF!</f>
        <v>#REF!</v>
      </c>
      <c r="P46" s="653" t="e">
        <f>O46*P$32</f>
        <v>#REF!</v>
      </c>
      <c r="Q46" s="49"/>
      <c r="R46" s="653" t="e">
        <f>#REF!</f>
        <v>#REF!</v>
      </c>
      <c r="S46" s="653" t="e">
        <f>R46*S$32</f>
        <v>#REF!</v>
      </c>
      <c r="T46" s="49"/>
      <c r="U46" s="653" t="e">
        <f>#REF!</f>
        <v>#REF!</v>
      </c>
      <c r="V46" s="653" t="e">
        <f>U46*V$32</f>
        <v>#REF!</v>
      </c>
      <c r="W46" s="49"/>
      <c r="X46" s="653" t="e">
        <f>#REF!</f>
        <v>#REF!</v>
      </c>
      <c r="Y46" s="653" t="e">
        <f>X46*Y$32</f>
        <v>#REF!</v>
      </c>
      <c r="Z46" s="49"/>
      <c r="AA46" s="653" t="e">
        <f>#REF!</f>
        <v>#REF!</v>
      </c>
      <c r="AB46" s="657" t="e">
        <f>AA46*AB$32</f>
        <v>#REF!</v>
      </c>
    </row>
    <row r="47" spans="1:96">
      <c r="B47" s="30" t="s">
        <v>68</v>
      </c>
      <c r="C47" s="52" t="e">
        <f>#REF!</f>
        <v>#REF!</v>
      </c>
      <c r="D47" s="50" t="e">
        <f>C47*D$32</f>
        <v>#REF!</v>
      </c>
      <c r="E47" s="49"/>
      <c r="F47" s="653" t="e">
        <f>#REF!</f>
        <v>#REF!</v>
      </c>
      <c r="G47" s="653" t="e">
        <f>F47*G$32</f>
        <v>#REF!</v>
      </c>
      <c r="H47" s="49"/>
      <c r="I47" s="653" t="e">
        <f>#REF!</f>
        <v>#REF!</v>
      </c>
      <c r="J47" s="653" t="e">
        <f>I47*J$32</f>
        <v>#REF!</v>
      </c>
      <c r="K47" s="49"/>
      <c r="L47" s="653" t="e">
        <f>#REF!</f>
        <v>#REF!</v>
      </c>
      <c r="M47" s="653" t="e">
        <f>L47*M$32</f>
        <v>#REF!</v>
      </c>
      <c r="N47" s="49"/>
      <c r="O47" s="653" t="e">
        <f>#REF!</f>
        <v>#REF!</v>
      </c>
      <c r="P47" s="653" t="e">
        <f>O47*P$32</f>
        <v>#REF!</v>
      </c>
      <c r="Q47" s="49"/>
      <c r="R47" s="653" t="e">
        <f>#REF!</f>
        <v>#REF!</v>
      </c>
      <c r="S47" s="653" t="e">
        <f>R47*S$32</f>
        <v>#REF!</v>
      </c>
      <c r="T47" s="49"/>
      <c r="U47" s="653" t="e">
        <f>#REF!</f>
        <v>#REF!</v>
      </c>
      <c r="V47" s="653" t="e">
        <f>U47*V$32</f>
        <v>#REF!</v>
      </c>
      <c r="W47" s="49"/>
      <c r="X47" s="653" t="e">
        <f>#REF!</f>
        <v>#REF!</v>
      </c>
      <c r="Y47" s="653" t="e">
        <f>X47*Y$32</f>
        <v>#REF!</v>
      </c>
      <c r="Z47" s="49"/>
      <c r="AA47" s="653" t="e">
        <f>#REF!</f>
        <v>#REF!</v>
      </c>
      <c r="AB47" s="657" t="e">
        <f>AA47*AB$32</f>
        <v>#REF!</v>
      </c>
    </row>
    <row r="48" spans="1:96" ht="5.25" customHeight="1">
      <c r="B48" s="23"/>
      <c r="C48" s="8"/>
      <c r="D48" s="8"/>
      <c r="E48" s="49"/>
      <c r="F48" s="8"/>
      <c r="G48" s="8"/>
      <c r="H48" s="49"/>
      <c r="I48" s="8"/>
      <c r="J48" s="8"/>
      <c r="K48" s="49"/>
      <c r="L48" s="8"/>
      <c r="M48" s="8"/>
      <c r="N48" s="49"/>
      <c r="O48" s="8"/>
      <c r="P48" s="8"/>
      <c r="Q48" s="49"/>
      <c r="R48" s="8"/>
      <c r="S48" s="8"/>
      <c r="T48" s="49"/>
      <c r="U48" s="8"/>
      <c r="V48" s="8"/>
      <c r="W48" s="49"/>
      <c r="X48" s="8"/>
      <c r="Y48" s="8"/>
      <c r="Z48" s="49"/>
      <c r="AA48" s="8"/>
      <c r="AB48" s="24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24"/>
    </row>
    <row r="49" spans="2:96" s="1" customFormat="1">
      <c r="B49" s="28" t="s">
        <v>86</v>
      </c>
      <c r="C49" s="10"/>
      <c r="D49" s="10"/>
      <c r="E49" s="51"/>
      <c r="F49" s="10"/>
      <c r="G49" s="10"/>
      <c r="H49" s="51"/>
      <c r="I49" s="10"/>
      <c r="J49" s="10"/>
      <c r="K49" s="51"/>
      <c r="L49" s="10"/>
      <c r="M49" s="10"/>
      <c r="N49" s="51"/>
      <c r="O49" s="10"/>
      <c r="P49" s="10"/>
      <c r="Q49" s="51"/>
      <c r="R49" s="10"/>
      <c r="S49" s="10"/>
      <c r="T49" s="51"/>
      <c r="U49" s="10"/>
      <c r="V49" s="10"/>
      <c r="W49" s="51"/>
      <c r="X49" s="10"/>
      <c r="Y49" s="10"/>
      <c r="Z49" s="51"/>
      <c r="AA49" s="10"/>
      <c r="AB49" s="39"/>
    </row>
    <row r="50" spans="2:96" ht="5.25" customHeight="1">
      <c r="B50" s="23"/>
      <c r="C50" s="8"/>
      <c r="D50" s="8"/>
      <c r="E50" s="49"/>
      <c r="F50" s="8"/>
      <c r="G50" s="8"/>
      <c r="H50" s="49"/>
      <c r="I50" s="8"/>
      <c r="J50" s="8"/>
      <c r="K50" s="49"/>
      <c r="L50" s="8"/>
      <c r="M50" s="8"/>
      <c r="N50" s="49"/>
      <c r="O50" s="8"/>
      <c r="P50" s="8"/>
      <c r="Q50" s="49"/>
      <c r="R50" s="8"/>
      <c r="S50" s="8"/>
      <c r="T50" s="49"/>
      <c r="U50" s="8"/>
      <c r="V50" s="8"/>
      <c r="W50" s="49"/>
      <c r="X50" s="8"/>
      <c r="Y50" s="8"/>
      <c r="Z50" s="49"/>
      <c r="AA50" s="8"/>
      <c r="AB50" s="24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24"/>
    </row>
    <row r="51" spans="2:96">
      <c r="B51" s="25" t="s">
        <v>72</v>
      </c>
      <c r="C51" s="11" t="e">
        <f>#REF!</f>
        <v>#REF!</v>
      </c>
      <c r="D51" s="48" t="e">
        <f>C51*D$33</f>
        <v>#REF!</v>
      </c>
      <c r="E51" s="49"/>
      <c r="F51" s="655" t="e">
        <f>#REF!</f>
        <v>#REF!</v>
      </c>
      <c r="G51" s="655" t="e">
        <f>F51*G$33</f>
        <v>#REF!</v>
      </c>
      <c r="H51" s="49"/>
      <c r="I51" s="655" t="e">
        <f>#REF!</f>
        <v>#REF!</v>
      </c>
      <c r="J51" s="655" t="e">
        <f>I51*J$33</f>
        <v>#REF!</v>
      </c>
      <c r="K51" s="49"/>
      <c r="L51" s="655" t="e">
        <f>#REF!</f>
        <v>#REF!</v>
      </c>
      <c r="M51" s="655" t="e">
        <f>L51*M$33</f>
        <v>#REF!</v>
      </c>
      <c r="N51" s="49"/>
      <c r="O51" s="655" t="e">
        <f>#REF!</f>
        <v>#REF!</v>
      </c>
      <c r="P51" s="655" t="e">
        <f>O51*P$33</f>
        <v>#REF!</v>
      </c>
      <c r="Q51" s="49"/>
      <c r="R51" s="655" t="e">
        <f>#REF!</f>
        <v>#REF!</v>
      </c>
      <c r="S51" s="655" t="e">
        <f>R51*S$33</f>
        <v>#REF!</v>
      </c>
      <c r="T51" s="49"/>
      <c r="U51" s="655" t="e">
        <f>#REF!</f>
        <v>#REF!</v>
      </c>
      <c r="V51" s="655" t="e">
        <f>U51*V$33</f>
        <v>#REF!</v>
      </c>
      <c r="W51" s="49"/>
      <c r="X51" s="655" t="e">
        <f>#REF!</f>
        <v>#REF!</v>
      </c>
      <c r="Y51" s="655" t="e">
        <f>X51*Y$33</f>
        <v>#REF!</v>
      </c>
      <c r="Z51" s="49"/>
      <c r="AA51" s="655" t="e">
        <f>#REF!</f>
        <v>#REF!</v>
      </c>
      <c r="AB51" s="658" t="e">
        <f>AA51*AB$33</f>
        <v>#REF!</v>
      </c>
    </row>
    <row r="52" spans="2:96">
      <c r="B52" s="25" t="s">
        <v>73</v>
      </c>
      <c r="C52" s="11" t="e">
        <f>#REF!</f>
        <v>#REF!</v>
      </c>
      <c r="D52" s="48" t="e">
        <f>C52*D$34</f>
        <v>#REF!</v>
      </c>
      <c r="E52" s="49"/>
      <c r="F52" s="656" t="e">
        <f>#REF!</f>
        <v>#REF!</v>
      </c>
      <c r="G52" s="656" t="e">
        <f>F52*G$34</f>
        <v>#REF!</v>
      </c>
      <c r="H52" s="49"/>
      <c r="I52" s="656" t="e">
        <f>#REF!</f>
        <v>#REF!</v>
      </c>
      <c r="J52" s="656" t="e">
        <f>I52*J$34</f>
        <v>#REF!</v>
      </c>
      <c r="K52" s="49"/>
      <c r="L52" s="656" t="e">
        <f>#REF!</f>
        <v>#REF!</v>
      </c>
      <c r="M52" s="656" t="e">
        <f>L52*M$34</f>
        <v>#REF!</v>
      </c>
      <c r="N52" s="49"/>
      <c r="O52" s="656" t="e">
        <f>#REF!</f>
        <v>#REF!</v>
      </c>
      <c r="P52" s="656" t="e">
        <f>O52*P$34</f>
        <v>#REF!</v>
      </c>
      <c r="Q52" s="49"/>
      <c r="R52" s="656" t="e">
        <f>#REF!</f>
        <v>#REF!</v>
      </c>
      <c r="S52" s="656" t="e">
        <f>R52*S$34</f>
        <v>#REF!</v>
      </c>
      <c r="T52" s="49"/>
      <c r="U52" s="656" t="e">
        <f>#REF!</f>
        <v>#REF!</v>
      </c>
      <c r="V52" s="656" t="e">
        <f>U52*V$34</f>
        <v>#REF!</v>
      </c>
      <c r="W52" s="49"/>
      <c r="X52" s="656" t="e">
        <f>#REF!</f>
        <v>#REF!</v>
      </c>
      <c r="Y52" s="656" t="e">
        <f>X52*Y$34</f>
        <v>#REF!</v>
      </c>
      <c r="Z52" s="49"/>
      <c r="AA52" s="656" t="e">
        <f>#REF!</f>
        <v>#REF!</v>
      </c>
      <c r="AB52" s="659" t="e">
        <f>AA52*AB$34</f>
        <v>#REF!</v>
      </c>
    </row>
    <row r="53" spans="2:96">
      <c r="B53" s="25" t="s">
        <v>66</v>
      </c>
      <c r="C53" s="11" t="e">
        <f>#REF!</f>
        <v>#REF!</v>
      </c>
      <c r="D53" s="48" t="e">
        <f>C53*D$34</f>
        <v>#REF!</v>
      </c>
      <c r="E53" s="49"/>
      <c r="F53" s="656" t="e">
        <f>#REF!</f>
        <v>#REF!</v>
      </c>
      <c r="G53" s="656" t="e">
        <f>F53*G$34</f>
        <v>#REF!</v>
      </c>
      <c r="H53" s="49"/>
      <c r="I53" s="656" t="e">
        <f>#REF!</f>
        <v>#REF!</v>
      </c>
      <c r="J53" s="656" t="e">
        <f>I53*J$34</f>
        <v>#REF!</v>
      </c>
      <c r="K53" s="49"/>
      <c r="L53" s="656" t="e">
        <f>#REF!</f>
        <v>#REF!</v>
      </c>
      <c r="M53" s="656" t="e">
        <f>L53*M$34</f>
        <v>#REF!</v>
      </c>
      <c r="N53" s="49"/>
      <c r="O53" s="656" t="e">
        <f>#REF!</f>
        <v>#REF!</v>
      </c>
      <c r="P53" s="656" t="e">
        <f>O53*P$34</f>
        <v>#REF!</v>
      </c>
      <c r="Q53" s="49"/>
      <c r="R53" s="656" t="e">
        <f>#REF!</f>
        <v>#REF!</v>
      </c>
      <c r="S53" s="656" t="e">
        <f>R53*S$34</f>
        <v>#REF!</v>
      </c>
      <c r="T53" s="49"/>
      <c r="U53" s="656" t="e">
        <f>#REF!</f>
        <v>#REF!</v>
      </c>
      <c r="V53" s="656" t="e">
        <f>U53*V$34</f>
        <v>#REF!</v>
      </c>
      <c r="W53" s="49"/>
      <c r="X53" s="656" t="e">
        <f>#REF!</f>
        <v>#REF!</v>
      </c>
      <c r="Y53" s="656" t="e">
        <f>X53*Y$34</f>
        <v>#REF!</v>
      </c>
      <c r="Z53" s="49"/>
      <c r="AA53" s="656" t="e">
        <f>#REF!</f>
        <v>#REF!</v>
      </c>
      <c r="AB53" s="659" t="e">
        <f>AA53*AB$34</f>
        <v>#REF!</v>
      </c>
    </row>
    <row r="54" spans="2:96">
      <c r="B54" s="25" t="s">
        <v>74</v>
      </c>
      <c r="C54" s="11" t="e">
        <f>#REF!</f>
        <v>#REF!</v>
      </c>
      <c r="D54" s="48" t="e">
        <f>C54*D$33</f>
        <v>#REF!</v>
      </c>
      <c r="E54" s="49"/>
      <c r="F54" s="655" t="e">
        <f>#REF!</f>
        <v>#REF!</v>
      </c>
      <c r="G54" s="655" t="e">
        <f>F54*G$33</f>
        <v>#REF!</v>
      </c>
      <c r="H54" s="49"/>
      <c r="I54" s="655" t="e">
        <f>#REF!</f>
        <v>#REF!</v>
      </c>
      <c r="J54" s="655" t="e">
        <f>I54*J$33</f>
        <v>#REF!</v>
      </c>
      <c r="K54" s="49"/>
      <c r="L54" s="655" t="e">
        <f>#REF!</f>
        <v>#REF!</v>
      </c>
      <c r="M54" s="655" t="e">
        <f>L54*M$33</f>
        <v>#REF!</v>
      </c>
      <c r="N54" s="49"/>
      <c r="O54" s="655" t="e">
        <f>#REF!</f>
        <v>#REF!</v>
      </c>
      <c r="P54" s="655" t="e">
        <f>O54*P$33</f>
        <v>#REF!</v>
      </c>
      <c r="Q54" s="49"/>
      <c r="R54" s="655" t="e">
        <f>#REF!</f>
        <v>#REF!</v>
      </c>
      <c r="S54" s="655" t="e">
        <f>R54*S$33</f>
        <v>#REF!</v>
      </c>
      <c r="T54" s="49"/>
      <c r="U54" s="655" t="e">
        <f>#REF!</f>
        <v>#REF!</v>
      </c>
      <c r="V54" s="655" t="e">
        <f>U54*V$33</f>
        <v>#REF!</v>
      </c>
      <c r="W54" s="49"/>
      <c r="X54" s="655" t="e">
        <f>#REF!</f>
        <v>#REF!</v>
      </c>
      <c r="Y54" s="655" t="e">
        <f>X54*Y$33</f>
        <v>#REF!</v>
      </c>
      <c r="Z54" s="49"/>
      <c r="AA54" s="655" t="e">
        <f>#REF!</f>
        <v>#REF!</v>
      </c>
      <c r="AB54" s="658" t="e">
        <f>AA54*AB$33</f>
        <v>#REF!</v>
      </c>
    </row>
    <row r="55" spans="2:96">
      <c r="B55" s="25" t="s">
        <v>75</v>
      </c>
      <c r="C55" s="11" t="e">
        <f>#REF!</f>
        <v>#REF!</v>
      </c>
      <c r="D55" s="48" t="e">
        <f>C55*D$33</f>
        <v>#REF!</v>
      </c>
      <c r="E55" s="49"/>
      <c r="F55" s="655" t="e">
        <f>#REF!</f>
        <v>#REF!</v>
      </c>
      <c r="G55" s="655" t="e">
        <f>F55*G$33</f>
        <v>#REF!</v>
      </c>
      <c r="H55" s="49"/>
      <c r="I55" s="655" t="e">
        <f>#REF!</f>
        <v>#REF!</v>
      </c>
      <c r="J55" s="655" t="e">
        <f>I55*J$33</f>
        <v>#REF!</v>
      </c>
      <c r="K55" s="49"/>
      <c r="L55" s="655" t="e">
        <f>#REF!</f>
        <v>#REF!</v>
      </c>
      <c r="M55" s="655" t="e">
        <f>L55*M$33</f>
        <v>#REF!</v>
      </c>
      <c r="N55" s="49"/>
      <c r="O55" s="655" t="e">
        <f>#REF!</f>
        <v>#REF!</v>
      </c>
      <c r="P55" s="655" t="e">
        <f>O55*P$33</f>
        <v>#REF!</v>
      </c>
      <c r="Q55" s="49"/>
      <c r="R55" s="655" t="e">
        <f>#REF!</f>
        <v>#REF!</v>
      </c>
      <c r="S55" s="655" t="e">
        <f>R55*S$33</f>
        <v>#REF!</v>
      </c>
      <c r="T55" s="49"/>
      <c r="U55" s="655" t="e">
        <f>#REF!</f>
        <v>#REF!</v>
      </c>
      <c r="V55" s="655" t="e">
        <f>U55*V$33</f>
        <v>#REF!</v>
      </c>
      <c r="W55" s="49"/>
      <c r="X55" s="655" t="e">
        <f>#REF!</f>
        <v>#REF!</v>
      </c>
      <c r="Y55" s="655" t="e">
        <f>X55*Y$33</f>
        <v>#REF!</v>
      </c>
      <c r="Z55" s="49"/>
      <c r="AA55" s="655" t="e">
        <f>#REF!</f>
        <v>#REF!</v>
      </c>
      <c r="AB55" s="658" t="e">
        <f>AA55*AB$33</f>
        <v>#REF!</v>
      </c>
    </row>
    <row r="56" spans="2:96">
      <c r="B56" s="25" t="s">
        <v>76</v>
      </c>
      <c r="C56" s="11" t="e">
        <f>#REF!</f>
        <v>#REF!</v>
      </c>
      <c r="D56" s="48" t="e">
        <f>C56</f>
        <v>#REF!</v>
      </c>
      <c r="E56" s="49"/>
      <c r="F56" s="655" t="e">
        <f>#REF!</f>
        <v>#REF!</v>
      </c>
      <c r="G56" s="655" t="e">
        <f>F56</f>
        <v>#REF!</v>
      </c>
      <c r="H56" s="49"/>
      <c r="I56" s="655" t="e">
        <f>#REF!</f>
        <v>#REF!</v>
      </c>
      <c r="J56" s="655" t="e">
        <f>I56</f>
        <v>#REF!</v>
      </c>
      <c r="K56" s="49"/>
      <c r="L56" s="655" t="e">
        <f>#REF!</f>
        <v>#REF!</v>
      </c>
      <c r="M56" s="655" t="e">
        <f>L56</f>
        <v>#REF!</v>
      </c>
      <c r="N56" s="49"/>
      <c r="O56" s="655" t="e">
        <f>#REF!</f>
        <v>#REF!</v>
      </c>
      <c r="P56" s="655" t="e">
        <f>O56</f>
        <v>#REF!</v>
      </c>
      <c r="Q56" s="49"/>
      <c r="R56" s="655" t="e">
        <f>#REF!</f>
        <v>#REF!</v>
      </c>
      <c r="S56" s="655" t="e">
        <f>R56</f>
        <v>#REF!</v>
      </c>
      <c r="T56" s="49"/>
      <c r="U56" s="655" t="e">
        <f>#REF!</f>
        <v>#REF!</v>
      </c>
      <c r="V56" s="655" t="e">
        <f>U56</f>
        <v>#REF!</v>
      </c>
      <c r="W56" s="49"/>
      <c r="X56" s="655" t="e">
        <f>#REF!</f>
        <v>#REF!</v>
      </c>
      <c r="Y56" s="655" t="e">
        <f>X56</f>
        <v>#REF!</v>
      </c>
      <c r="Z56" s="49"/>
      <c r="AA56" s="655" t="e">
        <f>#REF!</f>
        <v>#REF!</v>
      </c>
      <c r="AB56" s="658" t="e">
        <f>AA56</f>
        <v>#REF!</v>
      </c>
    </row>
    <row r="57" spans="2:96" ht="4.5" customHeight="1">
      <c r="B57" s="41"/>
      <c r="C57" s="31"/>
      <c r="D57" s="31"/>
      <c r="E57" s="58"/>
      <c r="F57" s="31"/>
      <c r="G57" s="31"/>
      <c r="H57" s="58"/>
      <c r="I57" s="31"/>
      <c r="J57" s="31"/>
      <c r="K57" s="58"/>
      <c r="L57" s="31"/>
      <c r="M57" s="31"/>
      <c r="N57" s="58"/>
      <c r="O57" s="31"/>
      <c r="P57" s="31"/>
      <c r="Q57" s="58"/>
      <c r="R57" s="31"/>
      <c r="S57" s="31"/>
      <c r="T57" s="58"/>
      <c r="U57" s="31"/>
      <c r="V57" s="31"/>
      <c r="W57" s="58"/>
      <c r="X57" s="31"/>
      <c r="Y57" s="31"/>
      <c r="Z57" s="58"/>
      <c r="AA57" s="31"/>
      <c r="AB57" s="32"/>
      <c r="AC57" s="8"/>
    </row>
  </sheetData>
  <sheetProtection algorithmName="SHA-512" hashValue="S4ZBndAxH+82bLEC1S/QXlX+n/8K7NiqPalkzIMpSR+0ZYLvZS+f9W0gsS+Bo1eeToK/T86SITBmjDy2NvxiNw==" saltValue="sdpUJyWZ+MuaQ3HN2QR+oQ==" spinCount="100000" sheet="1" objects="1" scenarios="1"/>
  <pageMargins left="0.17" right="0.17" top="0.25" bottom="0.22" header="0.17" footer="0.16"/>
  <pageSetup paperSize="8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92D050"/>
    <pageSetUpPr fitToPage="1"/>
  </sheetPr>
  <dimension ref="A1:F60"/>
  <sheetViews>
    <sheetView showGridLines="0" zoomScale="90" workbookViewId="0">
      <selection activeCell="A16" sqref="A16"/>
    </sheetView>
  </sheetViews>
  <sheetFormatPr defaultColWidth="0" defaultRowHeight="12.75" zeroHeight="1"/>
  <cols>
    <col min="1" max="1" width="9.140625" style="105" customWidth="1"/>
    <col min="2" max="2" width="31.5703125" style="105" bestFit="1" customWidth="1"/>
    <col min="3" max="3" width="23.5703125" style="105" customWidth="1"/>
    <col min="4" max="4" width="24.7109375" style="105" customWidth="1"/>
    <col min="5" max="5" width="1.5703125" style="105" bestFit="1" customWidth="1"/>
    <col min="6" max="6" width="0" style="105" hidden="1" customWidth="1"/>
    <col min="7" max="16384" width="9.140625" style="105" hidden="1"/>
  </cols>
  <sheetData>
    <row r="1" spans="1:4" ht="23.25">
      <c r="B1" s="104" t="e">
        <f>+#REF!</f>
        <v>#REF!</v>
      </c>
    </row>
    <row r="2" spans="1:4">
      <c r="B2" s="720"/>
      <c r="C2" s="721"/>
    </row>
    <row r="3" spans="1:4" ht="15.75">
      <c r="B3" s="722" t="s">
        <v>199</v>
      </c>
      <c r="C3" s="722"/>
      <c r="D3" s="106"/>
    </row>
    <row r="4" spans="1:4">
      <c r="B4" s="108"/>
      <c r="C4" s="106"/>
      <c r="D4" s="106"/>
    </row>
    <row r="5" spans="1:4" ht="15" customHeight="1">
      <c r="B5" s="149" t="s">
        <v>227</v>
      </c>
      <c r="C5" s="150" t="s">
        <v>230</v>
      </c>
      <c r="D5" s="151" t="s">
        <v>231</v>
      </c>
    </row>
    <row r="6" spans="1:4" ht="15" customHeight="1">
      <c r="B6" s="152" t="s">
        <v>118</v>
      </c>
      <c r="C6" s="153" t="s">
        <v>141</v>
      </c>
      <c r="D6" s="154" t="s">
        <v>146</v>
      </c>
    </row>
    <row r="7" spans="1:4" ht="25.5">
      <c r="B7" s="155" t="s">
        <v>229</v>
      </c>
      <c r="C7" s="156" t="s">
        <v>202</v>
      </c>
      <c r="D7" s="156" t="s">
        <v>203</v>
      </c>
    </row>
    <row r="8" spans="1:4" s="109" customFormat="1" ht="15" customHeight="1">
      <c r="A8" s="139"/>
      <c r="B8" s="142" t="s">
        <v>201</v>
      </c>
      <c r="C8" s="146" t="e">
        <f>TEXT(#REF!,"0.0000")</f>
        <v>#REF!</v>
      </c>
      <c r="D8" s="143" t="e">
        <f>TEXT(#REF!,"0.0000")</f>
        <v>#REF!</v>
      </c>
    </row>
    <row r="9" spans="1:4" s="109" customFormat="1" ht="15" customHeight="1">
      <c r="A9" s="139"/>
      <c r="B9" s="144" t="s">
        <v>204</v>
      </c>
      <c r="C9" s="147" t="e">
        <f>TEXT(#REF!,"0.0000")</f>
        <v>#REF!</v>
      </c>
      <c r="D9" s="145" t="e">
        <f>TEXT(#REF!,"0.0000")</f>
        <v>#REF!</v>
      </c>
    </row>
    <row r="10" spans="1:4" s="109" customFormat="1" ht="15" customHeight="1">
      <c r="A10" s="139"/>
      <c r="B10" s="144" t="s">
        <v>205</v>
      </c>
      <c r="C10" s="147" t="e">
        <f>TEXT(#REF!,"0.0000")&amp;" x SOQ ^ "&amp;#REF!</f>
        <v>#REF!</v>
      </c>
      <c r="D10" s="145" t="e">
        <f>TEXT(#REF!,"0.0000")&amp;" x SOQ ^ "&amp;#REF!</f>
        <v>#REF!</v>
      </c>
    </row>
    <row r="11" spans="1:4" s="109" customFormat="1" ht="15" customHeight="1">
      <c r="A11" s="139"/>
      <c r="B11" s="144" t="s">
        <v>206</v>
      </c>
      <c r="C11" s="147" t="e">
        <f>TEXT(#REF!,"0.0000")</f>
        <v>#REF!</v>
      </c>
      <c r="D11" s="145" t="e">
        <f>TEXT(#REF!,"0.0000")</f>
        <v>#REF!</v>
      </c>
    </row>
    <row r="12" spans="1:4" s="109" customFormat="1" ht="15" customHeight="1">
      <c r="A12" s="139"/>
      <c r="B12" s="141" t="s">
        <v>198</v>
      </c>
      <c r="C12" s="148" t="e">
        <f>ROUND((#REF!/#REF!)^(1/#REF!),0)</f>
        <v>#REF!</v>
      </c>
      <c r="D12" s="140" t="e">
        <f>ROUND((#REF!/#REF!)^(1/#REF!),0)</f>
        <v>#REF!</v>
      </c>
    </row>
    <row r="13" spans="1:4">
      <c r="B13" s="108"/>
      <c r="C13" s="110"/>
      <c r="D13" s="110"/>
    </row>
    <row r="14" spans="1:4" ht="15.75">
      <c r="B14" s="722" t="s">
        <v>232</v>
      </c>
      <c r="C14" s="722"/>
      <c r="D14" s="106"/>
    </row>
    <row r="15" spans="1:4">
      <c r="B15" s="108"/>
      <c r="C15" s="106"/>
      <c r="D15" s="106"/>
    </row>
    <row r="16" spans="1:4" ht="15" customHeight="1">
      <c r="B16" s="149" t="s">
        <v>227</v>
      </c>
      <c r="C16" s="150" t="s">
        <v>230</v>
      </c>
      <c r="D16" s="151" t="s">
        <v>231</v>
      </c>
    </row>
    <row r="17" spans="2:4" ht="15" customHeight="1">
      <c r="B17" s="152" t="s">
        <v>118</v>
      </c>
      <c r="C17" s="153">
        <v>891</v>
      </c>
      <c r="D17" s="154">
        <v>893</v>
      </c>
    </row>
    <row r="18" spans="2:4" ht="25.5">
      <c r="B18" s="155" t="s">
        <v>229</v>
      </c>
      <c r="C18" s="156" t="s">
        <v>202</v>
      </c>
      <c r="D18" s="156" t="s">
        <v>203</v>
      </c>
    </row>
    <row r="19" spans="2:4" ht="15" customHeight="1">
      <c r="B19" s="142" t="s">
        <v>201</v>
      </c>
      <c r="C19" s="146" t="e">
        <f>TEXT(#REF!,"0.0000")</f>
        <v>#REF!</v>
      </c>
      <c r="D19" s="143" t="e">
        <f>TEXT(#REF!,"0.0000")</f>
        <v>#REF!</v>
      </c>
    </row>
    <row r="20" spans="2:4" ht="15" customHeight="1">
      <c r="B20" s="144" t="s">
        <v>204</v>
      </c>
      <c r="C20" s="147" t="e">
        <f>TEXT(#REF!,"0.0000")</f>
        <v>#REF!</v>
      </c>
      <c r="D20" s="145" t="e">
        <f>TEXT(#REF!,"0.0000")</f>
        <v>#REF!</v>
      </c>
    </row>
    <row r="21" spans="2:4" ht="15" customHeight="1">
      <c r="B21" s="144" t="s">
        <v>205</v>
      </c>
      <c r="C21" s="147" t="e">
        <f>TEXT(#REF!,"0.0000")&amp;" x SOQ ^ "&amp;#REF!</f>
        <v>#REF!</v>
      </c>
      <c r="D21" s="145" t="e">
        <f>TEXT(#REF!,"0.0000")&amp;" x SOQ ^ "&amp;#REF!</f>
        <v>#REF!</v>
      </c>
    </row>
    <row r="22" spans="2:4" ht="15" customHeight="1">
      <c r="B22" s="144" t="s">
        <v>206</v>
      </c>
      <c r="C22" s="147" t="e">
        <f>+#REF!</f>
        <v>#REF!</v>
      </c>
      <c r="D22" s="145" t="e">
        <f>TEXT(#REF!,"0.0000")</f>
        <v>#REF!</v>
      </c>
    </row>
    <row r="23" spans="2:4" ht="15" customHeight="1">
      <c r="B23" s="141" t="s">
        <v>198</v>
      </c>
      <c r="C23" s="148" t="e">
        <f>ROUND((#REF!/#REF!)^(1/#REF!),0)</f>
        <v>#REF!</v>
      </c>
      <c r="D23" s="140" t="e">
        <f>ROUND((#REF!/#REF!)^(1/#REF!),0)</f>
        <v>#REF!</v>
      </c>
    </row>
    <row r="24" spans="2:4">
      <c r="B24" s="108"/>
      <c r="C24" s="106"/>
      <c r="D24" s="106"/>
    </row>
    <row r="25" spans="2:4">
      <c r="B25" s="107" t="s">
        <v>209</v>
      </c>
    </row>
    <row r="26" spans="2:4" ht="15" customHeight="1">
      <c r="B26" s="163" t="s">
        <v>210</v>
      </c>
      <c r="C26" s="164" t="e">
        <f>#REF!&amp;" pence per day"</f>
        <v>#REF!</v>
      </c>
      <c r="D26" s="111"/>
    </row>
    <row r="27" spans="2:4"/>
    <row r="28" spans="2:4"/>
    <row r="29" spans="2:4" ht="15.75">
      <c r="B29" s="722" t="s">
        <v>200</v>
      </c>
      <c r="C29" s="722"/>
    </row>
    <row r="30" spans="2:4">
      <c r="C30" s="105" t="s">
        <v>8</v>
      </c>
    </row>
    <row r="31" spans="2:4" ht="15" customHeight="1">
      <c r="B31" s="149" t="s">
        <v>227</v>
      </c>
      <c r="C31" s="150" t="s">
        <v>230</v>
      </c>
    </row>
    <row r="32" spans="2:4" ht="15" customHeight="1">
      <c r="B32" s="152" t="s">
        <v>118</v>
      </c>
      <c r="C32" s="153" t="s">
        <v>133</v>
      </c>
    </row>
    <row r="33" spans="2:3" ht="25.5">
      <c r="B33" s="155" t="s">
        <v>229</v>
      </c>
      <c r="C33" s="156" t="s">
        <v>202</v>
      </c>
    </row>
    <row r="34" spans="2:3" ht="15" customHeight="1">
      <c r="B34" s="142" t="s">
        <v>201</v>
      </c>
      <c r="C34" s="146" t="e">
        <f>TEXT(#REF!,"0.0000")</f>
        <v>#REF!</v>
      </c>
    </row>
    <row r="35" spans="2:3" ht="15" customHeight="1">
      <c r="B35" s="144" t="s">
        <v>204</v>
      </c>
      <c r="C35" s="147" t="e">
        <f>TEXT(#REF!,"0.0000")</f>
        <v>#REF!</v>
      </c>
    </row>
    <row r="36" spans="2:3" ht="15" customHeight="1">
      <c r="B36" s="161" t="s">
        <v>205</v>
      </c>
      <c r="C36" s="162" t="e">
        <f>TEXT(#REF!,"0.0000")&amp;" x SOQ ^ "&amp;#REF!</f>
        <v>#REF!</v>
      </c>
    </row>
    <row r="37" spans="2:3"/>
    <row r="38" spans="2:3" ht="15" customHeight="1">
      <c r="B38" s="149" t="s">
        <v>227</v>
      </c>
      <c r="C38" s="150" t="s">
        <v>230</v>
      </c>
    </row>
    <row r="39" spans="2:3" ht="15" customHeight="1">
      <c r="B39" s="152" t="s">
        <v>118</v>
      </c>
      <c r="C39" s="153" t="s">
        <v>138</v>
      </c>
    </row>
    <row r="40" spans="2:3" ht="25.5">
      <c r="B40" s="155" t="s">
        <v>229</v>
      </c>
      <c r="C40" s="156" t="s">
        <v>233</v>
      </c>
    </row>
    <row r="41" spans="2:3" ht="15" customHeight="1">
      <c r="B41" s="159" t="s">
        <v>207</v>
      </c>
      <c r="C41" s="160" t="e">
        <f>TEXT(#REF!,"0.0000")</f>
        <v>#REF!</v>
      </c>
    </row>
    <row r="42" spans="2:3" ht="15" customHeight="1">
      <c r="B42" s="158" t="s">
        <v>208</v>
      </c>
      <c r="C42" s="157" t="e">
        <f>TEXT(#REF!,"0.0000")</f>
        <v>#REF!</v>
      </c>
    </row>
    <row r="43" spans="2:3"/>
    <row r="44" spans="2:3" ht="15.75">
      <c r="B44" s="722" t="s">
        <v>228</v>
      </c>
      <c r="C44" s="722"/>
    </row>
    <row r="45" spans="2:3"/>
    <row r="46" spans="2:3">
      <c r="B46" s="149" t="s">
        <v>227</v>
      </c>
      <c r="C46" s="166" t="s">
        <v>234</v>
      </c>
    </row>
    <row r="47" spans="2:3" ht="25.5">
      <c r="B47" s="165" t="s">
        <v>236</v>
      </c>
      <c r="C47" s="167" t="s">
        <v>235</v>
      </c>
    </row>
    <row r="48" spans="2:3" ht="25.5">
      <c r="B48" s="155" t="s">
        <v>229</v>
      </c>
      <c r="C48" s="156" t="s">
        <v>202</v>
      </c>
    </row>
    <row r="49" spans="2:3" ht="15" customHeight="1">
      <c r="B49" s="170" t="s">
        <v>100</v>
      </c>
      <c r="C49" s="168" t="e">
        <f>+#REF!</f>
        <v>#REF!</v>
      </c>
    </row>
    <row r="50" spans="2:3" ht="15" customHeight="1">
      <c r="B50" s="172" t="s">
        <v>101</v>
      </c>
      <c r="C50" s="173" t="e">
        <f>+#REF!</f>
        <v>#REF!</v>
      </c>
    </row>
    <row r="51" spans="2:3" ht="15" customHeight="1">
      <c r="B51" s="172" t="s">
        <v>197</v>
      </c>
      <c r="C51" s="173" t="e">
        <f>+#REF!</f>
        <v>#REF!</v>
      </c>
    </row>
    <row r="52" spans="2:3" ht="15" customHeight="1">
      <c r="B52" s="172" t="s">
        <v>102</v>
      </c>
      <c r="C52" s="173" t="e">
        <f>+#REF!</f>
        <v>#REF!</v>
      </c>
    </row>
    <row r="53" spans="2:3" ht="15" customHeight="1">
      <c r="B53" s="171" t="s">
        <v>103</v>
      </c>
      <c r="C53" s="169" t="e">
        <f>+#REF!</f>
        <v>#REF!</v>
      </c>
    </row>
    <row r="54" spans="2:3"/>
    <row r="55" spans="2:3"/>
    <row r="56" spans="2:3" hidden="1"/>
    <row r="57" spans="2:3" hidden="1"/>
    <row r="58" spans="2:3" hidden="1"/>
    <row r="59" spans="2:3" hidden="1"/>
    <row r="60" spans="2:3" hidden="1"/>
  </sheetData>
  <sheetProtection algorithmName="SHA-512" hashValue="fjr+IfoS7S9D7jOIrffNGTUqKy36CHEg77Vyir83Mq91CzqERy2lXGQ200dnM8knr72d24z/j9UNjP3X/LVO+g==" saltValue="yXvpqj7h3LqovBtses3SIA==" spinCount="100000" sheet="1" objects="1" scenarios="1"/>
  <mergeCells count="5">
    <mergeCell ref="B2:C2"/>
    <mergeCell ref="B3:C3"/>
    <mergeCell ref="B14:C14"/>
    <mergeCell ref="B29:C29"/>
    <mergeCell ref="B44:C44"/>
  </mergeCells>
  <pageMargins left="0.39370078740157483" right="0.17" top="0.21" bottom="0.22" header="0.17" footer="0.17"/>
  <pageSetup paperSize="9" scale="9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92D050"/>
    <pageSetUpPr fitToPage="1"/>
  </sheetPr>
  <dimension ref="A1:W57"/>
  <sheetViews>
    <sheetView showGridLines="0" zoomScaleNormal="100" workbookViewId="0">
      <pane xSplit="2" ySplit="2" topLeftCell="C3" activePane="bottomRight" state="frozen"/>
      <selection activeCell="E1" sqref="A1:XFD1048576"/>
      <selection pane="topRight" activeCell="E1" sqref="A1:XFD1048576"/>
      <selection pane="bottomLeft" activeCell="E1" sqref="A1:XFD1048576"/>
      <selection pane="bottomRight" activeCell="C3" sqref="C3"/>
    </sheetView>
  </sheetViews>
  <sheetFormatPr defaultColWidth="0" defaultRowHeight="12.75" zeroHeight="1"/>
  <cols>
    <col min="1" max="1" width="8.140625" style="103" customWidth="1"/>
    <col min="2" max="2" width="26.140625" style="103" customWidth="1"/>
    <col min="3" max="3" width="9.42578125" style="103" customWidth="1"/>
    <col min="4" max="4" width="12" style="103" customWidth="1"/>
    <col min="5" max="5" width="18" style="103" bestFit="1" customWidth="1"/>
    <col min="6" max="6" width="7.7109375" style="103" customWidth="1"/>
    <col min="7" max="7" width="17.85546875" style="103" bestFit="1" customWidth="1"/>
    <col min="8" max="8" width="16.5703125" style="103" bestFit="1" customWidth="1"/>
    <col min="9" max="9" width="18.5703125" style="103" bestFit="1" customWidth="1"/>
    <col min="10" max="10" width="13.7109375" style="103" customWidth="1"/>
    <col min="11" max="11" width="13.85546875" style="103" customWidth="1"/>
    <col min="12" max="12" width="9.5703125" style="103" customWidth="1"/>
    <col min="13" max="13" width="7.42578125" style="103" customWidth="1"/>
    <col min="14" max="14" width="21" style="103" customWidth="1"/>
    <col min="15" max="15" width="18.140625" style="103" customWidth="1"/>
    <col min="16" max="16" width="31.140625" style="103" bestFit="1" customWidth="1"/>
    <col min="17" max="17" width="9.140625" style="103" customWidth="1"/>
    <col min="18" max="19" width="12.7109375" style="103" hidden="1" customWidth="1"/>
    <col min="20" max="20" width="9.28515625" style="103" hidden="1" customWidth="1"/>
    <col min="21" max="23" width="0" style="103" hidden="1" customWidth="1"/>
    <col min="24" max="16384" width="9.140625" style="103" hidden="1"/>
  </cols>
  <sheetData>
    <row r="1" spans="1:23">
      <c r="A1" s="730" t="s">
        <v>118</v>
      </c>
      <c r="B1" s="112" t="s">
        <v>119</v>
      </c>
      <c r="C1" s="730" t="s">
        <v>64</v>
      </c>
      <c r="D1" s="730" t="s">
        <v>120</v>
      </c>
      <c r="E1" s="730" t="s">
        <v>121</v>
      </c>
      <c r="F1" s="730" t="s">
        <v>122</v>
      </c>
      <c r="G1" s="730" t="s">
        <v>123</v>
      </c>
      <c r="H1" s="730" t="s">
        <v>124</v>
      </c>
      <c r="I1" s="730" t="s">
        <v>125</v>
      </c>
      <c r="J1" s="730" t="s">
        <v>126</v>
      </c>
      <c r="K1" s="730" t="s">
        <v>127</v>
      </c>
      <c r="L1" s="730" t="s">
        <v>128</v>
      </c>
      <c r="M1" s="730" t="s">
        <v>129</v>
      </c>
      <c r="N1" s="723" t="s">
        <v>130</v>
      </c>
      <c r="O1" s="724"/>
    </row>
    <row r="2" spans="1:23">
      <c r="A2" s="731"/>
      <c r="B2" s="113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114" t="s">
        <v>131</v>
      </c>
      <c r="O2" s="115" t="s">
        <v>132</v>
      </c>
    </row>
    <row r="3" spans="1:23">
      <c r="A3" s="72" t="s">
        <v>133</v>
      </c>
      <c r="B3" s="73" t="s">
        <v>73</v>
      </c>
      <c r="C3" s="72" t="s">
        <v>134</v>
      </c>
      <c r="D3" s="72"/>
      <c r="E3" s="72" t="s">
        <v>135</v>
      </c>
      <c r="F3" s="72"/>
      <c r="G3" s="116"/>
      <c r="H3" s="73">
        <v>0</v>
      </c>
      <c r="I3" s="73">
        <v>73199</v>
      </c>
      <c r="J3" s="116"/>
      <c r="K3" s="116"/>
      <c r="L3" s="117" t="e">
        <f>+#REF!</f>
        <v>#REF!</v>
      </c>
      <c r="M3" s="72"/>
      <c r="N3" s="116"/>
      <c r="O3" s="116"/>
      <c r="R3" s="118"/>
      <c r="S3" s="118"/>
      <c r="T3" s="118"/>
      <c r="U3" s="118"/>
      <c r="V3" s="118"/>
      <c r="W3" s="118"/>
    </row>
    <row r="4" spans="1:23">
      <c r="A4" s="72" t="s">
        <v>133</v>
      </c>
      <c r="B4" s="73" t="s">
        <v>73</v>
      </c>
      <c r="C4" s="72" t="s">
        <v>134</v>
      </c>
      <c r="D4" s="72"/>
      <c r="E4" s="72" t="s">
        <v>135</v>
      </c>
      <c r="F4" s="72"/>
      <c r="G4" s="116"/>
      <c r="H4" s="73">
        <v>73200</v>
      </c>
      <c r="I4" s="73">
        <v>731999</v>
      </c>
      <c r="J4" s="116"/>
      <c r="K4" s="116"/>
      <c r="L4" s="117" t="e">
        <f>+#REF!</f>
        <v>#REF!</v>
      </c>
      <c r="M4" s="72"/>
      <c r="N4" s="116"/>
      <c r="O4" s="116"/>
      <c r="R4" s="118"/>
      <c r="S4" s="118"/>
      <c r="T4" s="118"/>
      <c r="U4" s="118"/>
      <c r="V4" s="118"/>
      <c r="W4" s="118"/>
    </row>
    <row r="5" spans="1:23">
      <c r="A5" s="72" t="s">
        <v>133</v>
      </c>
      <c r="B5" s="73" t="s">
        <v>73</v>
      </c>
      <c r="C5" s="72" t="s">
        <v>134</v>
      </c>
      <c r="D5" s="72"/>
      <c r="E5" s="72" t="s">
        <v>135</v>
      </c>
      <c r="F5" s="72"/>
      <c r="G5" s="116"/>
      <c r="H5" s="73">
        <v>732000</v>
      </c>
      <c r="I5" s="73">
        <v>9999999999</v>
      </c>
      <c r="J5" s="116"/>
      <c r="K5" s="116"/>
      <c r="L5" s="116"/>
      <c r="M5" s="72"/>
      <c r="N5" s="117" t="e">
        <f>+#REF!</f>
        <v>#REF!</v>
      </c>
      <c r="O5" s="117" t="e">
        <f>-#REF!</f>
        <v>#REF!</v>
      </c>
      <c r="R5" s="118"/>
      <c r="S5" s="118"/>
      <c r="T5" s="118"/>
      <c r="U5" s="118"/>
      <c r="V5" s="118"/>
      <c r="W5" s="118"/>
    </row>
    <row r="6" spans="1:23">
      <c r="A6" s="72" t="s">
        <v>136</v>
      </c>
      <c r="B6" s="73" t="s">
        <v>137</v>
      </c>
      <c r="C6" s="72" t="s">
        <v>134</v>
      </c>
      <c r="D6" s="72"/>
      <c r="E6" s="72" t="s">
        <v>135</v>
      </c>
      <c r="F6" s="72"/>
      <c r="G6" s="116"/>
      <c r="H6" s="73">
        <v>0</v>
      </c>
      <c r="I6" s="73">
        <v>73199</v>
      </c>
      <c r="J6" s="116"/>
      <c r="K6" s="116"/>
      <c r="L6" s="117">
        <v>0</v>
      </c>
      <c r="M6" s="72"/>
      <c r="N6" s="116"/>
      <c r="O6" s="116"/>
      <c r="R6" s="118"/>
      <c r="S6" s="118"/>
      <c r="T6" s="118"/>
      <c r="U6" s="118"/>
      <c r="V6" s="118"/>
      <c r="W6" s="118"/>
    </row>
    <row r="7" spans="1:23">
      <c r="A7" s="72" t="s">
        <v>138</v>
      </c>
      <c r="B7" s="73" t="s">
        <v>66</v>
      </c>
      <c r="C7" s="72" t="s">
        <v>134</v>
      </c>
      <c r="D7" s="72"/>
      <c r="E7" s="72" t="s">
        <v>135</v>
      </c>
      <c r="F7" s="72"/>
      <c r="G7" s="72" t="s">
        <v>139</v>
      </c>
      <c r="H7" s="73">
        <v>73200</v>
      </c>
      <c r="I7" s="73">
        <v>731999</v>
      </c>
      <c r="J7" s="116"/>
      <c r="K7" s="116"/>
      <c r="L7" s="117" t="e">
        <f>+#REF!</f>
        <v>#REF!</v>
      </c>
      <c r="M7" s="72"/>
      <c r="N7" s="116"/>
      <c r="O7" s="116"/>
      <c r="R7" s="118"/>
      <c r="S7" s="118"/>
      <c r="T7" s="118"/>
      <c r="U7" s="118"/>
      <c r="V7" s="118"/>
      <c r="W7" s="118"/>
    </row>
    <row r="8" spans="1:23">
      <c r="A8" s="72" t="s">
        <v>138</v>
      </c>
      <c r="B8" s="73" t="s">
        <v>66</v>
      </c>
      <c r="C8" s="72" t="s">
        <v>134</v>
      </c>
      <c r="D8" s="72"/>
      <c r="E8" s="72" t="s">
        <v>135</v>
      </c>
      <c r="F8" s="72"/>
      <c r="G8" s="72" t="s">
        <v>140</v>
      </c>
      <c r="H8" s="73">
        <v>73200</v>
      </c>
      <c r="I8" s="73">
        <v>731999</v>
      </c>
      <c r="J8" s="116"/>
      <c r="K8" s="116"/>
      <c r="L8" s="117" t="e">
        <f>+#REF!</f>
        <v>#REF!</v>
      </c>
      <c r="M8" s="72"/>
      <c r="N8" s="116"/>
      <c r="O8" s="116"/>
      <c r="R8" s="118"/>
      <c r="S8" s="118"/>
      <c r="T8" s="118"/>
      <c r="U8" s="118"/>
      <c r="V8" s="118"/>
      <c r="W8" s="118"/>
    </row>
    <row r="9" spans="1:23">
      <c r="A9" s="72" t="s">
        <v>141</v>
      </c>
      <c r="B9" s="73" t="s">
        <v>72</v>
      </c>
      <c r="C9" s="72" t="s">
        <v>134</v>
      </c>
      <c r="D9" s="72"/>
      <c r="E9" s="72" t="s">
        <v>135</v>
      </c>
      <c r="F9" s="72" t="s">
        <v>142</v>
      </c>
      <c r="G9" s="116"/>
      <c r="H9" s="73">
        <v>0</v>
      </c>
      <c r="I9" s="73">
        <v>73199</v>
      </c>
      <c r="J9" s="119">
        <v>0</v>
      </c>
      <c r="K9" s="119">
        <v>9999999999</v>
      </c>
      <c r="L9" s="117" t="e">
        <f>+#REF!</f>
        <v>#REF!</v>
      </c>
      <c r="M9" s="72"/>
      <c r="N9" s="116"/>
      <c r="O9" s="116"/>
      <c r="R9" s="118"/>
      <c r="S9" s="118"/>
      <c r="T9" s="118"/>
      <c r="U9" s="118"/>
      <c r="V9" s="118"/>
      <c r="W9" s="118"/>
    </row>
    <row r="10" spans="1:23">
      <c r="A10" s="72" t="s">
        <v>141</v>
      </c>
      <c r="B10" s="73" t="s">
        <v>72</v>
      </c>
      <c r="C10" s="72" t="s">
        <v>134</v>
      </c>
      <c r="D10" s="72"/>
      <c r="E10" s="72" t="s">
        <v>135</v>
      </c>
      <c r="F10" s="72" t="s">
        <v>142</v>
      </c>
      <c r="G10" s="116"/>
      <c r="H10" s="73">
        <v>73200</v>
      </c>
      <c r="I10" s="73">
        <v>731999</v>
      </c>
      <c r="J10" s="119">
        <v>0</v>
      </c>
      <c r="K10" s="119">
        <v>9999999999</v>
      </c>
      <c r="L10" s="117" t="e">
        <f>+#REF!</f>
        <v>#REF!</v>
      </c>
      <c r="M10" s="72"/>
      <c r="N10" s="116"/>
      <c r="O10" s="116"/>
      <c r="R10" s="118"/>
      <c r="S10" s="118"/>
      <c r="T10" s="118"/>
      <c r="U10" s="118"/>
      <c r="V10" s="118"/>
      <c r="W10" s="118"/>
    </row>
    <row r="11" spans="1:23">
      <c r="A11" s="72" t="s">
        <v>141</v>
      </c>
      <c r="B11" s="73" t="s">
        <v>72</v>
      </c>
      <c r="C11" s="72" t="s">
        <v>134</v>
      </c>
      <c r="D11" s="72"/>
      <c r="E11" s="72" t="s">
        <v>135</v>
      </c>
      <c r="F11" s="72" t="s">
        <v>142</v>
      </c>
      <c r="G11" s="116"/>
      <c r="H11" s="73">
        <v>732000</v>
      </c>
      <c r="I11" s="73">
        <v>9999999999</v>
      </c>
      <c r="J11" s="119">
        <v>0</v>
      </c>
      <c r="K11" s="120" t="e">
        <f>+#REF!</f>
        <v>#REF!</v>
      </c>
      <c r="L11" s="116"/>
      <c r="M11" s="72"/>
      <c r="N11" s="117" t="e">
        <f>+#REF!</f>
        <v>#REF!</v>
      </c>
      <c r="O11" s="117" t="e">
        <f>-#REF!</f>
        <v>#REF!</v>
      </c>
      <c r="R11" s="118"/>
      <c r="S11" s="118"/>
      <c r="T11" s="118"/>
      <c r="U11" s="118"/>
      <c r="V11" s="118"/>
      <c r="W11" s="118"/>
    </row>
    <row r="12" spans="1:23">
      <c r="A12" s="72" t="s">
        <v>141</v>
      </c>
      <c r="B12" s="73" t="s">
        <v>143</v>
      </c>
      <c r="C12" s="72" t="s">
        <v>134</v>
      </c>
      <c r="D12" s="72"/>
      <c r="E12" s="72" t="s">
        <v>135</v>
      </c>
      <c r="F12" s="72" t="s">
        <v>142</v>
      </c>
      <c r="G12" s="116"/>
      <c r="H12" s="73">
        <v>732000</v>
      </c>
      <c r="I12" s="73">
        <v>9999999999</v>
      </c>
      <c r="J12" s="120" t="e">
        <f>+K11</f>
        <v>#REF!</v>
      </c>
      <c r="K12" s="119">
        <v>9999999999</v>
      </c>
      <c r="L12" s="117" t="e">
        <f>+#REF!</f>
        <v>#REF!</v>
      </c>
      <c r="M12" s="72"/>
      <c r="N12" s="116"/>
      <c r="O12" s="116"/>
      <c r="R12" s="118"/>
      <c r="S12" s="118"/>
      <c r="T12" s="118"/>
      <c r="U12" s="118"/>
      <c r="V12" s="118"/>
      <c r="W12" s="118"/>
    </row>
    <row r="13" spans="1:23">
      <c r="A13" s="72" t="s">
        <v>141</v>
      </c>
      <c r="B13" s="73" t="s">
        <v>72</v>
      </c>
      <c r="C13" s="72" t="s">
        <v>134</v>
      </c>
      <c r="D13" s="72"/>
      <c r="E13" s="72" t="s">
        <v>135</v>
      </c>
      <c r="F13" s="72" t="s">
        <v>144</v>
      </c>
      <c r="G13" s="116"/>
      <c r="H13" s="73">
        <v>0</v>
      </c>
      <c r="I13" s="73">
        <v>73199</v>
      </c>
      <c r="J13" s="119">
        <v>0</v>
      </c>
      <c r="K13" s="119">
        <v>9999999999</v>
      </c>
      <c r="L13" s="117" t="e">
        <f>+#REF!</f>
        <v>#REF!</v>
      </c>
      <c r="M13" s="72"/>
      <c r="N13" s="116"/>
      <c r="O13" s="116"/>
      <c r="R13" s="118"/>
      <c r="S13" s="118"/>
      <c r="T13" s="118"/>
      <c r="U13" s="118"/>
      <c r="V13" s="118"/>
      <c r="W13" s="118"/>
    </row>
    <row r="14" spans="1:23">
      <c r="A14" s="72" t="s">
        <v>141</v>
      </c>
      <c r="B14" s="73" t="s">
        <v>72</v>
      </c>
      <c r="C14" s="72" t="s">
        <v>134</v>
      </c>
      <c r="D14" s="72"/>
      <c r="E14" s="72" t="s">
        <v>135</v>
      </c>
      <c r="F14" s="72" t="s">
        <v>144</v>
      </c>
      <c r="G14" s="116"/>
      <c r="H14" s="73">
        <v>73200</v>
      </c>
      <c r="I14" s="73">
        <v>731999</v>
      </c>
      <c r="J14" s="119">
        <v>0</v>
      </c>
      <c r="K14" s="119">
        <v>9999999999</v>
      </c>
      <c r="L14" s="117" t="e">
        <f>+#REF!</f>
        <v>#REF!</v>
      </c>
      <c r="M14" s="72"/>
      <c r="N14" s="116"/>
      <c r="O14" s="116"/>
      <c r="R14" s="118"/>
      <c r="S14" s="118"/>
      <c r="T14" s="118"/>
      <c r="U14" s="118"/>
      <c r="V14" s="118"/>
      <c r="W14" s="118"/>
    </row>
    <row r="15" spans="1:23">
      <c r="A15" s="72" t="s">
        <v>141</v>
      </c>
      <c r="B15" s="73" t="s">
        <v>72</v>
      </c>
      <c r="C15" s="72" t="s">
        <v>134</v>
      </c>
      <c r="D15" s="72"/>
      <c r="E15" s="72" t="s">
        <v>135</v>
      </c>
      <c r="F15" s="72" t="s">
        <v>144</v>
      </c>
      <c r="G15" s="116"/>
      <c r="H15" s="73">
        <v>732000</v>
      </c>
      <c r="I15" s="73">
        <v>9999999999</v>
      </c>
      <c r="J15" s="119">
        <v>0</v>
      </c>
      <c r="K15" s="120" t="e">
        <f>+#REF!</f>
        <v>#REF!</v>
      </c>
      <c r="L15" s="116"/>
      <c r="M15" s="72"/>
      <c r="N15" s="117" t="e">
        <f>+#REF!</f>
        <v>#REF!</v>
      </c>
      <c r="O15" s="117" t="e">
        <f>-#REF!</f>
        <v>#REF!</v>
      </c>
      <c r="R15" s="118"/>
      <c r="S15" s="118"/>
      <c r="T15" s="118"/>
      <c r="U15" s="118"/>
      <c r="V15" s="118"/>
      <c r="W15" s="118"/>
    </row>
    <row r="16" spans="1:23">
      <c r="A16" s="72" t="s">
        <v>141</v>
      </c>
      <c r="B16" s="73" t="s">
        <v>143</v>
      </c>
      <c r="C16" s="72" t="s">
        <v>134</v>
      </c>
      <c r="D16" s="72"/>
      <c r="E16" s="72" t="s">
        <v>135</v>
      </c>
      <c r="F16" s="72" t="s">
        <v>144</v>
      </c>
      <c r="G16" s="116"/>
      <c r="H16" s="73">
        <v>732000</v>
      </c>
      <c r="I16" s="73">
        <v>9999999999</v>
      </c>
      <c r="J16" s="120" t="e">
        <f>K15+1</f>
        <v>#REF!</v>
      </c>
      <c r="K16" s="119">
        <v>9999999999</v>
      </c>
      <c r="L16" s="117" t="e">
        <f>+#REF!</f>
        <v>#REF!</v>
      </c>
      <c r="M16" s="72"/>
      <c r="N16" s="116"/>
      <c r="O16" s="116"/>
      <c r="R16" s="118"/>
      <c r="S16" s="118"/>
      <c r="T16" s="118"/>
      <c r="U16" s="118"/>
      <c r="V16" s="118"/>
      <c r="W16" s="118"/>
    </row>
    <row r="17" spans="1:23">
      <c r="A17" s="72" t="s">
        <v>141</v>
      </c>
      <c r="B17" s="73" t="s">
        <v>72</v>
      </c>
      <c r="C17" s="72" t="s">
        <v>134</v>
      </c>
      <c r="D17" s="72"/>
      <c r="E17" s="72" t="s">
        <v>135</v>
      </c>
      <c r="F17" s="72" t="s">
        <v>145</v>
      </c>
      <c r="G17" s="116"/>
      <c r="H17" s="73">
        <v>0</v>
      </c>
      <c r="I17" s="73">
        <v>73199</v>
      </c>
      <c r="J17" s="119">
        <v>0</v>
      </c>
      <c r="K17" s="119">
        <v>9999999999</v>
      </c>
      <c r="L17" s="121" t="s">
        <v>135</v>
      </c>
      <c r="M17" s="72"/>
      <c r="N17" s="116"/>
      <c r="O17" s="116"/>
      <c r="R17" s="118"/>
      <c r="S17" s="118"/>
      <c r="T17" s="118"/>
      <c r="U17" s="118"/>
      <c r="V17" s="118"/>
      <c r="W17" s="118"/>
    </row>
    <row r="18" spans="1:23">
      <c r="A18" s="72" t="s">
        <v>141</v>
      </c>
      <c r="B18" s="73" t="s">
        <v>72</v>
      </c>
      <c r="C18" s="72" t="s">
        <v>134</v>
      </c>
      <c r="D18" s="72"/>
      <c r="E18" s="72" t="s">
        <v>135</v>
      </c>
      <c r="F18" s="72" t="s">
        <v>145</v>
      </c>
      <c r="G18" s="116"/>
      <c r="H18" s="73">
        <v>73200</v>
      </c>
      <c r="I18" s="73">
        <v>731999</v>
      </c>
      <c r="J18" s="119">
        <v>0</v>
      </c>
      <c r="K18" s="119">
        <v>9999999999</v>
      </c>
      <c r="L18" s="121" t="s">
        <v>135</v>
      </c>
      <c r="M18" s="72"/>
      <c r="N18" s="116"/>
      <c r="O18" s="116"/>
      <c r="R18" s="118"/>
      <c r="S18" s="118"/>
      <c r="T18" s="118"/>
      <c r="U18" s="118"/>
      <c r="V18" s="118"/>
      <c r="W18" s="118"/>
    </row>
    <row r="19" spans="1:23">
      <c r="A19" s="72" t="s">
        <v>141</v>
      </c>
      <c r="B19" s="73" t="s">
        <v>72</v>
      </c>
      <c r="C19" s="72" t="s">
        <v>134</v>
      </c>
      <c r="D19" s="72"/>
      <c r="E19" s="72" t="s">
        <v>135</v>
      </c>
      <c r="F19" s="72" t="s">
        <v>145</v>
      </c>
      <c r="G19" s="116"/>
      <c r="H19" s="73">
        <v>732000</v>
      </c>
      <c r="I19" s="73">
        <v>9999999999</v>
      </c>
      <c r="J19" s="119">
        <v>0</v>
      </c>
      <c r="K19" s="122" t="s">
        <v>135</v>
      </c>
      <c r="L19" s="116"/>
      <c r="M19" s="72"/>
      <c r="N19" s="121" t="s">
        <v>135</v>
      </c>
      <c r="O19" s="121" t="s">
        <v>135</v>
      </c>
      <c r="R19" s="118"/>
      <c r="S19" s="118"/>
      <c r="T19" s="118"/>
      <c r="U19" s="118"/>
      <c r="V19" s="118"/>
      <c r="W19" s="118"/>
    </row>
    <row r="20" spans="1:23">
      <c r="A20" s="72" t="s">
        <v>141</v>
      </c>
      <c r="B20" s="73" t="s">
        <v>143</v>
      </c>
      <c r="C20" s="72" t="s">
        <v>134</v>
      </c>
      <c r="D20" s="72"/>
      <c r="E20" s="72" t="s">
        <v>135</v>
      </c>
      <c r="F20" s="72" t="s">
        <v>145</v>
      </c>
      <c r="G20" s="116"/>
      <c r="H20" s="73">
        <v>732000</v>
      </c>
      <c r="I20" s="73">
        <v>9999999999</v>
      </c>
      <c r="J20" s="122" t="s">
        <v>135</v>
      </c>
      <c r="K20" s="119">
        <v>9999999999</v>
      </c>
      <c r="L20" s="121" t="s">
        <v>135</v>
      </c>
      <c r="M20" s="72"/>
      <c r="N20" s="116"/>
      <c r="O20" s="116"/>
      <c r="R20" s="118"/>
      <c r="S20" s="118"/>
      <c r="T20" s="118"/>
      <c r="U20" s="118"/>
      <c r="V20" s="118"/>
      <c r="W20" s="118"/>
    </row>
    <row r="21" spans="1:23">
      <c r="A21" s="72" t="s">
        <v>146</v>
      </c>
      <c r="B21" s="73" t="s">
        <v>147</v>
      </c>
      <c r="C21" s="72" t="s">
        <v>134</v>
      </c>
      <c r="D21" s="72"/>
      <c r="E21" s="72" t="s">
        <v>135</v>
      </c>
      <c r="F21" s="72"/>
      <c r="G21" s="116"/>
      <c r="H21" s="73">
        <v>0</v>
      </c>
      <c r="I21" s="73">
        <v>73199</v>
      </c>
      <c r="J21" s="119">
        <v>0</v>
      </c>
      <c r="K21" s="119">
        <v>9999999999</v>
      </c>
      <c r="L21" s="117" t="e">
        <f>+#REF!</f>
        <v>#REF!</v>
      </c>
      <c r="M21" s="72"/>
      <c r="N21" s="116"/>
      <c r="O21" s="116"/>
      <c r="R21" s="118"/>
      <c r="S21" s="118"/>
      <c r="T21" s="118"/>
      <c r="U21" s="118"/>
      <c r="V21" s="118"/>
      <c r="W21" s="118"/>
    </row>
    <row r="22" spans="1:23">
      <c r="A22" s="72" t="s">
        <v>146</v>
      </c>
      <c r="B22" s="73" t="s">
        <v>147</v>
      </c>
      <c r="C22" s="72" t="s">
        <v>134</v>
      </c>
      <c r="D22" s="72"/>
      <c r="E22" s="72" t="s">
        <v>135</v>
      </c>
      <c r="F22" s="72"/>
      <c r="G22" s="116"/>
      <c r="H22" s="73">
        <v>73200</v>
      </c>
      <c r="I22" s="73">
        <v>731999</v>
      </c>
      <c r="J22" s="119">
        <v>0</v>
      </c>
      <c r="K22" s="119">
        <v>9999999999</v>
      </c>
      <c r="L22" s="117" t="e">
        <f>+#REF!</f>
        <v>#REF!</v>
      </c>
      <c r="M22" s="72"/>
      <c r="N22" s="116"/>
      <c r="O22" s="116"/>
      <c r="R22" s="118"/>
      <c r="S22" s="118"/>
      <c r="T22" s="118"/>
      <c r="U22" s="118"/>
      <c r="V22" s="118"/>
      <c r="W22" s="118"/>
    </row>
    <row r="23" spans="1:23">
      <c r="A23" s="72" t="s">
        <v>146</v>
      </c>
      <c r="B23" s="73" t="s">
        <v>147</v>
      </c>
      <c r="C23" s="72" t="s">
        <v>134</v>
      </c>
      <c r="D23" s="72"/>
      <c r="E23" s="72" t="s">
        <v>135</v>
      </c>
      <c r="F23" s="72"/>
      <c r="G23" s="116"/>
      <c r="H23" s="73">
        <v>732000</v>
      </c>
      <c r="I23" s="73">
        <v>9999999999</v>
      </c>
      <c r="J23" s="119">
        <v>0</v>
      </c>
      <c r="K23" s="123" t="e">
        <f>+#REF!</f>
        <v>#REF!</v>
      </c>
      <c r="L23" s="116"/>
      <c r="M23" s="72"/>
      <c r="N23" s="117" t="e">
        <f>+#REF!</f>
        <v>#REF!</v>
      </c>
      <c r="O23" s="117" t="e">
        <f>-#REF!</f>
        <v>#REF!</v>
      </c>
      <c r="R23" s="118"/>
      <c r="S23" s="118"/>
      <c r="T23" s="118"/>
      <c r="U23" s="118"/>
      <c r="V23" s="118"/>
      <c r="W23" s="118"/>
    </row>
    <row r="24" spans="1:23">
      <c r="A24" s="72" t="s">
        <v>146</v>
      </c>
      <c r="B24" s="73" t="s">
        <v>148</v>
      </c>
      <c r="C24" s="72" t="s">
        <v>134</v>
      </c>
      <c r="D24" s="72"/>
      <c r="E24" s="72" t="s">
        <v>135</v>
      </c>
      <c r="F24" s="72"/>
      <c r="G24" s="116"/>
      <c r="H24" s="73">
        <v>732000</v>
      </c>
      <c r="I24" s="73">
        <v>9999999999</v>
      </c>
      <c r="J24" s="120" t="e">
        <f>K23+1</f>
        <v>#REF!</v>
      </c>
      <c r="K24" s="119">
        <v>9999999999</v>
      </c>
      <c r="L24" s="117" t="e">
        <f>+#REF!</f>
        <v>#REF!</v>
      </c>
      <c r="M24" s="72"/>
      <c r="N24" s="116"/>
      <c r="O24" s="116"/>
      <c r="R24" s="118"/>
      <c r="S24" s="118"/>
      <c r="T24" s="118"/>
      <c r="U24" s="118"/>
      <c r="V24" s="118"/>
      <c r="W24" s="118"/>
    </row>
    <row r="25" spans="1:23">
      <c r="L25" s="103" t="s">
        <v>8</v>
      </c>
    </row>
    <row r="26" spans="1:23"/>
    <row r="27" spans="1:23" ht="38.25">
      <c r="A27" s="112" t="s">
        <v>64</v>
      </c>
      <c r="B27" s="112" t="s">
        <v>121</v>
      </c>
      <c r="C27" s="112" t="s">
        <v>149</v>
      </c>
      <c r="D27" s="112" t="s">
        <v>118</v>
      </c>
    </row>
    <row r="28" spans="1:23">
      <c r="A28" s="124" t="s">
        <v>134</v>
      </c>
      <c r="B28" s="125" t="s">
        <v>135</v>
      </c>
      <c r="C28" s="117">
        <f>+'[2]NGN CSEP Reconciliation Factor'!$B$25</f>
        <v>0.70079999999999998</v>
      </c>
      <c r="D28" s="124" t="s">
        <v>150</v>
      </c>
    </row>
    <row r="29" spans="1:23"/>
    <row r="30" spans="1:23">
      <c r="A30" s="126"/>
      <c r="B30" s="126"/>
      <c r="C30" s="126"/>
      <c r="D30" s="725" t="s">
        <v>151</v>
      </c>
      <c r="E30" s="726"/>
      <c r="F30" s="726"/>
      <c r="G30" s="726"/>
      <c r="H30" s="726"/>
      <c r="I30" s="727"/>
      <c r="J30" s="725" t="s">
        <v>152</v>
      </c>
      <c r="K30" s="726"/>
      <c r="L30" s="726"/>
      <c r="M30" s="726"/>
      <c r="N30" s="726"/>
      <c r="O30" s="127"/>
      <c r="P30" s="128" t="s">
        <v>153</v>
      </c>
    </row>
    <row r="31" spans="1:23" ht="76.5">
      <c r="A31" s="128" t="s">
        <v>64</v>
      </c>
      <c r="B31" s="128" t="s">
        <v>122</v>
      </c>
      <c r="C31" s="129" t="s">
        <v>121</v>
      </c>
      <c r="D31" s="129" t="s">
        <v>154</v>
      </c>
      <c r="E31" s="129" t="s">
        <v>155</v>
      </c>
      <c r="F31" s="728" t="s">
        <v>156</v>
      </c>
      <c r="G31" s="729"/>
      <c r="H31" s="128" t="s">
        <v>157</v>
      </c>
      <c r="I31" s="128" t="s">
        <v>158</v>
      </c>
      <c r="J31" s="128" t="s">
        <v>159</v>
      </c>
      <c r="K31" s="128" t="s">
        <v>160</v>
      </c>
      <c r="L31" s="728" t="s">
        <v>161</v>
      </c>
      <c r="M31" s="729"/>
      <c r="N31" s="128" t="s">
        <v>162</v>
      </c>
      <c r="O31" s="128" t="s">
        <v>158</v>
      </c>
      <c r="P31" s="128" t="s">
        <v>163</v>
      </c>
    </row>
    <row r="32" spans="1:23">
      <c r="A32" s="128"/>
      <c r="B32" s="128"/>
      <c r="C32" s="128"/>
      <c r="D32" s="128" t="s">
        <v>164</v>
      </c>
      <c r="E32" s="128" t="s">
        <v>164</v>
      </c>
      <c r="F32" s="128" t="s">
        <v>131</v>
      </c>
      <c r="G32" s="128" t="s">
        <v>132</v>
      </c>
      <c r="H32" s="128" t="s">
        <v>164</v>
      </c>
      <c r="I32" s="128"/>
      <c r="J32" s="128" t="s">
        <v>164</v>
      </c>
      <c r="K32" s="128" t="s">
        <v>164</v>
      </c>
      <c r="L32" s="128" t="s">
        <v>131</v>
      </c>
      <c r="M32" s="128" t="s">
        <v>132</v>
      </c>
      <c r="N32" s="128" t="s">
        <v>164</v>
      </c>
      <c r="O32" s="128"/>
      <c r="P32" s="128" t="s">
        <v>164</v>
      </c>
    </row>
    <row r="33" spans="1:16">
      <c r="A33" s="72" t="s">
        <v>134</v>
      </c>
      <c r="B33" s="73" t="s">
        <v>142</v>
      </c>
      <c r="C33" s="73" t="s">
        <v>135</v>
      </c>
      <c r="D33" s="117" t="e">
        <f>+#REF!</f>
        <v>#REF!</v>
      </c>
      <c r="E33" s="117" t="e">
        <f>+#REF!</f>
        <v>#REF!</v>
      </c>
      <c r="F33" s="117" t="e">
        <f>+#REF!</f>
        <v>#REF!</v>
      </c>
      <c r="G33" s="117" t="e">
        <f>-#REF!</f>
        <v>#REF!</v>
      </c>
      <c r="H33" s="117" t="e">
        <f>+#REF!</f>
        <v>#REF!</v>
      </c>
      <c r="I33" s="130" t="e">
        <f>+#REF!</f>
        <v>#REF!</v>
      </c>
      <c r="J33" s="117" t="e">
        <f>+#REF!</f>
        <v>#REF!</v>
      </c>
      <c r="K33" s="117" t="e">
        <f>+#REF!</f>
        <v>#REF!</v>
      </c>
      <c r="L33" s="117" t="e">
        <f>+#REF!</f>
        <v>#REF!</v>
      </c>
      <c r="M33" s="117" t="e">
        <f>-#REF!</f>
        <v>#REF!</v>
      </c>
      <c r="N33" s="117" t="e">
        <f>+#REF!</f>
        <v>#REF!</v>
      </c>
      <c r="O33" s="120" t="e">
        <f>+#REF!</f>
        <v>#REF!</v>
      </c>
      <c r="P33" s="117" t="e">
        <f>+#REF!</f>
        <v>#REF!</v>
      </c>
    </row>
    <row r="34" spans="1:16">
      <c r="A34" s="72" t="s">
        <v>165</v>
      </c>
      <c r="B34" s="73" t="s">
        <v>142</v>
      </c>
      <c r="C34" s="73">
        <v>20091001</v>
      </c>
      <c r="D34" s="121"/>
      <c r="E34" s="121"/>
      <c r="F34" s="121"/>
      <c r="G34" s="121"/>
      <c r="H34" s="121"/>
      <c r="I34" s="131"/>
      <c r="J34" s="121"/>
      <c r="K34" s="121"/>
      <c r="L34" s="121"/>
      <c r="M34" s="121"/>
      <c r="N34" s="121"/>
      <c r="O34" s="131"/>
      <c r="P34" s="121"/>
    </row>
    <row r="35" spans="1:16">
      <c r="A35" s="72" t="s">
        <v>134</v>
      </c>
      <c r="B35" s="73" t="s">
        <v>144</v>
      </c>
      <c r="C35" s="73" t="s">
        <v>135</v>
      </c>
      <c r="D35" s="132" t="e">
        <f t="shared" ref="D35:P35" si="0">+D33</f>
        <v>#REF!</v>
      </c>
      <c r="E35" s="132" t="e">
        <f t="shared" si="0"/>
        <v>#REF!</v>
      </c>
      <c r="F35" s="132" t="e">
        <f t="shared" si="0"/>
        <v>#REF!</v>
      </c>
      <c r="G35" s="132" t="e">
        <f t="shared" si="0"/>
        <v>#REF!</v>
      </c>
      <c r="H35" s="132" t="e">
        <f t="shared" si="0"/>
        <v>#REF!</v>
      </c>
      <c r="I35" s="132" t="e">
        <f t="shared" si="0"/>
        <v>#REF!</v>
      </c>
      <c r="J35" s="132" t="e">
        <f t="shared" si="0"/>
        <v>#REF!</v>
      </c>
      <c r="K35" s="132" t="e">
        <f t="shared" si="0"/>
        <v>#REF!</v>
      </c>
      <c r="L35" s="132" t="e">
        <f t="shared" si="0"/>
        <v>#REF!</v>
      </c>
      <c r="M35" s="132" t="e">
        <f t="shared" si="0"/>
        <v>#REF!</v>
      </c>
      <c r="N35" s="132" t="e">
        <f t="shared" si="0"/>
        <v>#REF!</v>
      </c>
      <c r="O35" s="132" t="e">
        <f t="shared" si="0"/>
        <v>#REF!</v>
      </c>
      <c r="P35" s="132" t="e">
        <f t="shared" si="0"/>
        <v>#REF!</v>
      </c>
    </row>
    <row r="36" spans="1:16"/>
    <row r="37" spans="1:16" ht="39" customHeight="1">
      <c r="A37" s="730" t="s">
        <v>118</v>
      </c>
      <c r="B37" s="730" t="s">
        <v>119</v>
      </c>
      <c r="C37" s="730" t="s">
        <v>64</v>
      </c>
      <c r="D37" s="730" t="s">
        <v>121</v>
      </c>
      <c r="E37" s="723" t="s">
        <v>166</v>
      </c>
      <c r="F37" s="732"/>
      <c r="G37" s="732"/>
      <c r="H37" s="733"/>
    </row>
    <row r="38" spans="1:16" ht="28.5" customHeight="1">
      <c r="A38" s="731"/>
      <c r="B38" s="731"/>
      <c r="C38" s="731"/>
      <c r="D38" s="731"/>
      <c r="E38" s="133" t="s">
        <v>167</v>
      </c>
      <c r="F38" s="133" t="s">
        <v>168</v>
      </c>
      <c r="G38" s="133" t="s">
        <v>169</v>
      </c>
      <c r="H38" s="133" t="s">
        <v>170</v>
      </c>
    </row>
    <row r="39" spans="1:16">
      <c r="A39" s="72">
        <v>881</v>
      </c>
      <c r="B39" s="73" t="s">
        <v>171</v>
      </c>
      <c r="C39" s="72" t="s">
        <v>134</v>
      </c>
      <c r="D39" s="72" t="s">
        <v>135</v>
      </c>
      <c r="E39" s="134">
        <v>902</v>
      </c>
      <c r="F39" s="134">
        <v>0.83399999999999996</v>
      </c>
      <c r="G39" s="134">
        <v>772</v>
      </c>
      <c r="H39" s="134">
        <v>0.71699999999999997</v>
      </c>
    </row>
    <row r="40" spans="1:16"/>
    <row r="41" spans="1:16"/>
    <row r="42" spans="1:16" ht="76.5">
      <c r="A42" s="112" t="s">
        <v>118</v>
      </c>
      <c r="B42" s="112" t="s">
        <v>119</v>
      </c>
      <c r="C42" s="112" t="s">
        <v>172</v>
      </c>
      <c r="D42" s="112" t="s">
        <v>121</v>
      </c>
      <c r="E42" s="112" t="s">
        <v>173</v>
      </c>
      <c r="F42" s="112" t="s">
        <v>174</v>
      </c>
      <c r="G42" s="112" t="s">
        <v>175</v>
      </c>
      <c r="H42" s="112" t="s">
        <v>176</v>
      </c>
    </row>
    <row r="43" spans="1:16">
      <c r="A43" s="74">
        <v>883</v>
      </c>
      <c r="B43" s="135" t="s">
        <v>177</v>
      </c>
      <c r="C43" s="72" t="s">
        <v>134</v>
      </c>
      <c r="D43" s="72" t="s">
        <v>135</v>
      </c>
      <c r="E43" s="116"/>
      <c r="F43" s="116"/>
      <c r="G43" s="116"/>
      <c r="H43" s="134" t="e">
        <f>P33</f>
        <v>#REF!</v>
      </c>
    </row>
    <row r="44" spans="1:16">
      <c r="A44" s="74">
        <v>883</v>
      </c>
      <c r="B44" s="136" t="s">
        <v>178</v>
      </c>
      <c r="C44" s="72" t="s">
        <v>134</v>
      </c>
      <c r="D44" s="72" t="s">
        <v>135</v>
      </c>
      <c r="E44" s="72" t="s">
        <v>179</v>
      </c>
      <c r="F44" s="72" t="s">
        <v>180</v>
      </c>
      <c r="G44" s="72" t="s">
        <v>181</v>
      </c>
      <c r="H44" s="134" t="e">
        <f>+#REF!</f>
        <v>#REF!</v>
      </c>
    </row>
    <row r="45" spans="1:16">
      <c r="A45" s="74">
        <v>883</v>
      </c>
      <c r="B45" s="136" t="s">
        <v>182</v>
      </c>
      <c r="C45" s="72" t="s">
        <v>134</v>
      </c>
      <c r="D45" s="72" t="s">
        <v>135</v>
      </c>
      <c r="E45" s="72" t="s">
        <v>179</v>
      </c>
      <c r="F45" s="72" t="s">
        <v>183</v>
      </c>
      <c r="G45" s="72" t="s">
        <v>181</v>
      </c>
      <c r="H45" s="134" t="e">
        <f>+#REF!</f>
        <v>#REF!</v>
      </c>
    </row>
    <row r="46" spans="1:16">
      <c r="A46" s="74">
        <v>883</v>
      </c>
      <c r="B46" s="136" t="s">
        <v>184</v>
      </c>
      <c r="C46" s="72" t="s">
        <v>134</v>
      </c>
      <c r="D46" s="72" t="s">
        <v>135</v>
      </c>
      <c r="E46" s="72" t="s">
        <v>179</v>
      </c>
      <c r="F46" s="72" t="s">
        <v>180</v>
      </c>
      <c r="G46" s="72" t="s">
        <v>185</v>
      </c>
      <c r="H46" s="134" t="e">
        <f>+#REF!</f>
        <v>#REF!</v>
      </c>
    </row>
    <row r="47" spans="1:16">
      <c r="A47" s="74">
        <v>883</v>
      </c>
      <c r="B47" s="136" t="s">
        <v>186</v>
      </c>
      <c r="C47" s="72" t="s">
        <v>134</v>
      </c>
      <c r="D47" s="72" t="s">
        <v>135</v>
      </c>
      <c r="E47" s="72" t="s">
        <v>179</v>
      </c>
      <c r="F47" s="72" t="s">
        <v>183</v>
      </c>
      <c r="G47" s="72" t="s">
        <v>185</v>
      </c>
      <c r="H47" s="134" t="e">
        <f>+#REF!</f>
        <v>#REF!</v>
      </c>
    </row>
    <row r="48" spans="1:16">
      <c r="A48" s="74">
        <v>883</v>
      </c>
      <c r="B48" s="136" t="s">
        <v>187</v>
      </c>
      <c r="C48" s="72" t="s">
        <v>134</v>
      </c>
      <c r="D48" s="72" t="s">
        <v>135</v>
      </c>
      <c r="E48" s="72" t="s">
        <v>179</v>
      </c>
      <c r="F48" s="72" t="s">
        <v>180</v>
      </c>
      <c r="G48" s="72" t="s">
        <v>188</v>
      </c>
      <c r="H48" s="134" t="e">
        <f>+#REF!</f>
        <v>#REF!</v>
      </c>
    </row>
    <row r="49" spans="1:8">
      <c r="A49" s="74">
        <v>883</v>
      </c>
      <c r="B49" s="136" t="s">
        <v>189</v>
      </c>
      <c r="C49" s="72" t="s">
        <v>134</v>
      </c>
      <c r="D49" s="72" t="s">
        <v>135</v>
      </c>
      <c r="E49" s="72" t="s">
        <v>179</v>
      </c>
      <c r="F49" s="72" t="s">
        <v>183</v>
      </c>
      <c r="G49" s="72" t="s">
        <v>188</v>
      </c>
      <c r="H49" s="134" t="e">
        <f>+#REF!</f>
        <v>#REF!</v>
      </c>
    </row>
    <row r="50" spans="1:8">
      <c r="A50" s="74">
        <v>883</v>
      </c>
      <c r="B50" s="136" t="s">
        <v>190</v>
      </c>
      <c r="C50" s="72" t="s">
        <v>134</v>
      </c>
      <c r="D50" s="72" t="s">
        <v>135</v>
      </c>
      <c r="E50" s="72" t="s">
        <v>191</v>
      </c>
      <c r="F50" s="72" t="s">
        <v>180</v>
      </c>
      <c r="G50" s="72" t="s">
        <v>181</v>
      </c>
      <c r="H50" s="134" t="e">
        <f>+#REF!</f>
        <v>#REF!</v>
      </c>
    </row>
    <row r="51" spans="1:8">
      <c r="A51" s="74">
        <v>883</v>
      </c>
      <c r="B51" s="136" t="s">
        <v>192</v>
      </c>
      <c r="C51" s="72" t="s">
        <v>134</v>
      </c>
      <c r="D51" s="72" t="s">
        <v>135</v>
      </c>
      <c r="E51" s="72" t="s">
        <v>191</v>
      </c>
      <c r="F51" s="72" t="s">
        <v>183</v>
      </c>
      <c r="G51" s="72" t="s">
        <v>181</v>
      </c>
      <c r="H51" s="134" t="e">
        <f>+#REF!</f>
        <v>#REF!</v>
      </c>
    </row>
    <row r="52" spans="1:8">
      <c r="A52" s="74">
        <v>883</v>
      </c>
      <c r="B52" s="136" t="s">
        <v>193</v>
      </c>
      <c r="C52" s="72" t="s">
        <v>134</v>
      </c>
      <c r="D52" s="72" t="s">
        <v>135</v>
      </c>
      <c r="E52" s="72" t="s">
        <v>191</v>
      </c>
      <c r="F52" s="72" t="s">
        <v>180</v>
      </c>
      <c r="G52" s="72" t="s">
        <v>185</v>
      </c>
      <c r="H52" s="134" t="e">
        <f>+#REF!</f>
        <v>#REF!</v>
      </c>
    </row>
    <row r="53" spans="1:8">
      <c r="A53" s="74">
        <v>883</v>
      </c>
      <c r="B53" s="136" t="s">
        <v>194</v>
      </c>
      <c r="C53" s="72" t="s">
        <v>134</v>
      </c>
      <c r="D53" s="72" t="s">
        <v>135</v>
      </c>
      <c r="E53" s="72" t="s">
        <v>191</v>
      </c>
      <c r="F53" s="72" t="s">
        <v>183</v>
      </c>
      <c r="G53" s="72" t="s">
        <v>185</v>
      </c>
      <c r="H53" s="134" t="e">
        <f>+#REF!</f>
        <v>#REF!</v>
      </c>
    </row>
    <row r="54" spans="1:8">
      <c r="A54" s="74">
        <v>883</v>
      </c>
      <c r="B54" s="136" t="s">
        <v>195</v>
      </c>
      <c r="C54" s="72" t="s">
        <v>134</v>
      </c>
      <c r="D54" s="72" t="s">
        <v>135</v>
      </c>
      <c r="E54" s="72" t="s">
        <v>191</v>
      </c>
      <c r="F54" s="72" t="s">
        <v>180</v>
      </c>
      <c r="G54" s="72" t="s">
        <v>188</v>
      </c>
      <c r="H54" s="134" t="e">
        <f>+#REF!</f>
        <v>#REF!</v>
      </c>
    </row>
    <row r="55" spans="1:8">
      <c r="A55" s="74">
        <v>883</v>
      </c>
      <c r="B55" s="136" t="s">
        <v>196</v>
      </c>
      <c r="C55" s="72" t="s">
        <v>134</v>
      </c>
      <c r="D55" s="72" t="s">
        <v>135</v>
      </c>
      <c r="E55" s="72" t="s">
        <v>191</v>
      </c>
      <c r="F55" s="72" t="s">
        <v>183</v>
      </c>
      <c r="G55" s="72" t="s">
        <v>188</v>
      </c>
      <c r="H55" s="134" t="e">
        <f>+#REF!</f>
        <v>#REF!</v>
      </c>
    </row>
    <row r="56" spans="1:8"/>
    <row r="57" spans="1:8"/>
  </sheetData>
  <sheetProtection algorithmName="SHA-512" hashValue="EteHS2kVJEmEZRCxzGOAvRst+J3LpKtVrcoyVnk3DEAkI993ON6sexY6cV4dJy3ukC75Uwo2Bt2SJoU2vaJnQQ==" saltValue="KAH+QdwfU49SqS5T3/Z7qg==" spinCount="100000" sheet="1" objects="1" scenarios="1"/>
  <mergeCells count="22">
    <mergeCell ref="A1:A2"/>
    <mergeCell ref="C1:C2"/>
    <mergeCell ref="D1:D2"/>
    <mergeCell ref="E1:E2"/>
    <mergeCell ref="F1:F2"/>
    <mergeCell ref="A37:A38"/>
    <mergeCell ref="B37:B38"/>
    <mergeCell ref="C37:C38"/>
    <mergeCell ref="D37:D38"/>
    <mergeCell ref="E37:H37"/>
    <mergeCell ref="N1:O1"/>
    <mergeCell ref="D30:I30"/>
    <mergeCell ref="J30:N30"/>
    <mergeCell ref="F31:G31"/>
    <mergeCell ref="L31:M31"/>
    <mergeCell ref="H1:H2"/>
    <mergeCell ref="I1:I2"/>
    <mergeCell ref="J1:J2"/>
    <mergeCell ref="K1:K2"/>
    <mergeCell ref="L1:L2"/>
    <mergeCell ref="M1:M2"/>
    <mergeCell ref="G1:G2"/>
  </mergeCells>
  <conditionalFormatting sqref="A3:F24 J21:J24 L19 N13:O18 G13:I24 J13:J19 K20:K24 N20:O24 M13:M24 G3:O12 L21:L24 K13:K18 L13:L16">
    <cfRule type="expression" dxfId="404" priority="4" stopIfTrue="1">
      <formula>AND($E3&lt;&gt;"")</formula>
    </cfRule>
  </conditionalFormatting>
  <conditionalFormatting sqref="J20 K19 L17:L18 L20 N19:O19 A28:D28 D34:P34">
    <cfRule type="expression" dxfId="403" priority="3" stopIfTrue="1">
      <formula>AND($B17&lt;&gt;"")</formula>
    </cfRule>
  </conditionalFormatting>
  <conditionalFormatting sqref="A33:C35 A39:H39 A43:H55">
    <cfRule type="expression" dxfId="402" priority="2" stopIfTrue="1">
      <formula>AND($D33&lt;&gt;"")</formula>
    </cfRule>
  </conditionalFormatting>
  <conditionalFormatting sqref="D33:P33 D35:P35">
    <cfRule type="expression" dxfId="401" priority="1" stopIfTrue="1">
      <formula>AND($C33&lt;&gt;"")</formula>
    </cfRule>
  </conditionalFormatting>
  <dataValidations disablePrompts="1" count="1">
    <dataValidation type="custom" allowBlank="1" showErrorMessage="1" errorTitle="Invalid Value" error="1) The value cannot have more than 4 decimal places_x000a_2) The value cannot be negative_x000a_3) The value cannot be greater than 999999.9999" sqref="E39:H39 D33:E33">
      <formula1>AND(TRUNC(D33,4) = D33,D33&lt;=999999.9999,D33&gt;=0)</formula1>
    </dataValidation>
  </dataValidations>
  <pageMargins left="0.17" right="0.21" top="0.33" bottom="0.31" header="0.2" footer="0.2"/>
  <pageSetup paperSize="8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92D050"/>
    <pageSetUpPr fitToPage="1"/>
  </sheetPr>
  <dimension ref="A1:X171"/>
  <sheetViews>
    <sheetView showGridLines="0" showZeros="0" tabSelected="1" workbookViewId="0"/>
  </sheetViews>
  <sheetFormatPr defaultColWidth="0" defaultRowHeight="15.75" zeroHeight="1" outlineLevelRow="1"/>
  <cols>
    <col min="1" max="1" width="0.85546875" style="212" customWidth="1"/>
    <col min="2" max="2" width="9.7109375" style="214" customWidth="1"/>
    <col min="3" max="3" width="0.85546875" style="212" customWidth="1"/>
    <col min="4" max="4" width="61.5703125" style="214" customWidth="1"/>
    <col min="5" max="5" width="12.5703125" style="214" customWidth="1"/>
    <col min="6" max="6" width="10.7109375" style="212" hidden="1" customWidth="1"/>
    <col min="7" max="7" width="1" style="215" customWidth="1"/>
    <col min="8" max="8" width="8.7109375" style="212" hidden="1" customWidth="1"/>
    <col min="9" max="15" width="8.7109375" style="212" customWidth="1"/>
    <col min="16" max="16" width="45.85546875" style="407" customWidth="1"/>
    <col min="17" max="17" width="30.85546875" style="408" bestFit="1" customWidth="1"/>
    <col min="18" max="18" width="9.7109375" style="212" customWidth="1"/>
    <col min="19" max="24" width="0" style="212" hidden="1" customWidth="1"/>
    <col min="25" max="16384" width="9.140625" style="212" hidden="1"/>
  </cols>
  <sheetData>
    <row r="1" spans="2:18"/>
    <row r="2" spans="2:18" ht="21">
      <c r="B2" s="214" t="s">
        <v>443</v>
      </c>
      <c r="D2" s="749" t="s">
        <v>295</v>
      </c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1"/>
    </row>
    <row r="3" spans="2:18">
      <c r="D3" s="213"/>
    </row>
    <row r="4" spans="2:18">
      <c r="D4" s="319" t="s">
        <v>416</v>
      </c>
      <c r="E4" s="212"/>
      <c r="G4" s="212"/>
      <c r="K4" s="216" t="s">
        <v>296</v>
      </c>
      <c r="L4" s="217">
        <v>42534.51684837963</v>
      </c>
      <c r="M4" s="218"/>
      <c r="N4" s="218"/>
      <c r="O4" s="218"/>
    </row>
    <row r="5" spans="2:18" s="215" customFormat="1">
      <c r="B5" s="188"/>
      <c r="D5" s="219"/>
      <c r="E5" s="188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409"/>
      <c r="Q5" s="410"/>
    </row>
    <row r="6" spans="2:18">
      <c r="D6" s="752" t="s">
        <v>217</v>
      </c>
      <c r="E6" s="754" t="s">
        <v>297</v>
      </c>
      <c r="F6" s="754" t="s">
        <v>298</v>
      </c>
      <c r="G6" s="184"/>
      <c r="H6" s="754" t="s">
        <v>299</v>
      </c>
      <c r="I6" s="754" t="s">
        <v>300</v>
      </c>
      <c r="J6" s="754" t="s">
        <v>301</v>
      </c>
      <c r="K6" s="754" t="s">
        <v>302</v>
      </c>
      <c r="L6" s="754" t="s">
        <v>303</v>
      </c>
      <c r="M6" s="754" t="s">
        <v>407</v>
      </c>
      <c r="N6" s="754" t="s">
        <v>408</v>
      </c>
      <c r="O6" s="754" t="s">
        <v>409</v>
      </c>
      <c r="P6" s="756" t="s">
        <v>212</v>
      </c>
      <c r="Q6" s="757"/>
    </row>
    <row r="7" spans="2:18">
      <c r="D7" s="753"/>
      <c r="E7" s="755"/>
      <c r="F7" s="755"/>
      <c r="G7" s="184"/>
      <c r="H7" s="755"/>
      <c r="I7" s="755"/>
      <c r="J7" s="755"/>
      <c r="K7" s="755"/>
      <c r="L7" s="755"/>
      <c r="M7" s="755"/>
      <c r="N7" s="755"/>
      <c r="O7" s="755"/>
      <c r="P7" s="758"/>
      <c r="Q7" s="759"/>
    </row>
    <row r="8" spans="2:18">
      <c r="D8" s="185"/>
      <c r="E8" s="186"/>
      <c r="F8" s="187"/>
      <c r="G8" s="188"/>
      <c r="H8" s="189"/>
      <c r="I8" s="190"/>
      <c r="J8" s="189"/>
      <c r="K8" s="189"/>
      <c r="L8" s="189"/>
      <c r="M8" s="189"/>
      <c r="N8" s="189"/>
      <c r="O8" s="189"/>
      <c r="P8" s="191"/>
      <c r="Q8" s="191"/>
    </row>
    <row r="9" spans="2:18">
      <c r="D9" s="319" t="s">
        <v>415</v>
      </c>
      <c r="E9" s="212"/>
      <c r="G9" s="212"/>
      <c r="P9" s="201"/>
      <c r="Q9" s="201"/>
      <c r="R9" s="388"/>
    </row>
    <row r="10" spans="2:18">
      <c r="D10" s="221"/>
      <c r="E10" s="221"/>
      <c r="F10" s="222"/>
      <c r="G10" s="223"/>
      <c r="H10" s="222"/>
      <c r="I10" s="222"/>
      <c r="J10" s="222"/>
      <c r="K10" s="222"/>
      <c r="L10" s="222"/>
      <c r="M10" s="222"/>
      <c r="N10" s="222"/>
      <c r="O10" s="222"/>
      <c r="P10" s="411"/>
      <c r="Q10" s="411"/>
    </row>
    <row r="11" spans="2:18">
      <c r="B11" s="214">
        <v>1</v>
      </c>
      <c r="D11" s="224" t="s">
        <v>447</v>
      </c>
      <c r="E11" s="225"/>
      <c r="F11" s="447"/>
      <c r="G11" s="448"/>
      <c r="H11" s="600">
        <v>2.6499999999999999E-2</v>
      </c>
      <c r="I11" s="600">
        <v>3.1E-2</v>
      </c>
      <c r="J11" s="600">
        <v>2.5999999999999999E-2</v>
      </c>
      <c r="K11" s="600">
        <v>2.3250000000000031E-2</v>
      </c>
      <c r="L11" s="601"/>
      <c r="M11" s="601"/>
      <c r="N11" s="601"/>
      <c r="O11" s="601"/>
      <c r="P11" s="449"/>
      <c r="Q11" s="412"/>
    </row>
    <row r="12" spans="2:18">
      <c r="B12" s="214">
        <v>2</v>
      </c>
      <c r="D12" s="226" t="s">
        <v>413</v>
      </c>
      <c r="E12" s="227"/>
      <c r="F12" s="447"/>
      <c r="G12" s="448"/>
      <c r="H12" s="602">
        <v>2.88464289363441E-2</v>
      </c>
      <c r="I12" s="602">
        <v>1.9600131885767733E-2</v>
      </c>
      <c r="J12" s="602">
        <v>1.0776609381026855E-2</v>
      </c>
      <c r="K12" s="602">
        <v>2.0000000000000104E-2</v>
      </c>
      <c r="L12" s="602">
        <v>2.7250000000000035E-2</v>
      </c>
      <c r="M12" s="602">
        <v>3.1000000000000017E-2</v>
      </c>
      <c r="N12" s="602">
        <v>3.1500000000000049E-2</v>
      </c>
      <c r="O12" s="602">
        <v>3.2999999999999835E-2</v>
      </c>
      <c r="P12" s="449" t="s">
        <v>502</v>
      </c>
      <c r="Q12" s="451"/>
    </row>
    <row r="13" spans="2:18">
      <c r="B13" s="214">
        <v>3</v>
      </c>
      <c r="D13" s="224" t="s">
        <v>305</v>
      </c>
      <c r="E13" s="228" t="s">
        <v>306</v>
      </c>
      <c r="F13" s="447"/>
      <c r="G13" s="452"/>
      <c r="H13" s="602">
        <v>5.0000000000000001E-3</v>
      </c>
      <c r="I13" s="602">
        <v>5.0000000000000001E-3</v>
      </c>
      <c r="J13" s="602">
        <v>5.0000000000000001E-3</v>
      </c>
      <c r="K13" s="602">
        <v>5.7397260273972604E-3</v>
      </c>
      <c r="L13" s="602">
        <v>9.2328767123287664E-3</v>
      </c>
      <c r="M13" s="602">
        <v>1.4232876712328767E-2</v>
      </c>
      <c r="N13" s="602">
        <v>1.9243169398907103E-2</v>
      </c>
      <c r="O13" s="450">
        <v>2.3E-2</v>
      </c>
      <c r="P13" s="713" t="s">
        <v>502</v>
      </c>
      <c r="Q13" s="413"/>
    </row>
    <row r="14" spans="2:18">
      <c r="D14" s="221"/>
      <c r="E14" s="229"/>
      <c r="F14" s="222"/>
      <c r="G14" s="230"/>
      <c r="H14" s="603"/>
      <c r="I14" s="603"/>
      <c r="J14" s="603"/>
      <c r="K14" s="603"/>
      <c r="L14" s="603"/>
      <c r="M14" s="603"/>
      <c r="N14" s="603"/>
      <c r="O14" s="230"/>
      <c r="P14" s="419"/>
      <c r="Q14" s="414"/>
    </row>
    <row r="15" spans="2:18">
      <c r="B15" s="214">
        <v>4</v>
      </c>
      <c r="D15" s="192" t="s">
        <v>218</v>
      </c>
      <c r="E15" s="203" t="s">
        <v>307</v>
      </c>
      <c r="F15" s="447"/>
      <c r="G15" s="230"/>
      <c r="H15" s="604">
        <v>340.50699531424129</v>
      </c>
      <c r="I15" s="604">
        <v>338.63562073675809</v>
      </c>
      <c r="J15" s="604">
        <v>348.8527866377201</v>
      </c>
      <c r="K15" s="604">
        <v>340.17667651580683</v>
      </c>
      <c r="L15" s="604">
        <v>330.80925201676388</v>
      </c>
      <c r="M15" s="604">
        <v>333.54750774134828</v>
      </c>
      <c r="N15" s="604">
        <v>336.22193991900997</v>
      </c>
      <c r="O15" s="453">
        <v>341.01740725531073</v>
      </c>
      <c r="P15" s="760" t="s">
        <v>417</v>
      </c>
      <c r="Q15" s="761"/>
    </row>
    <row r="16" spans="2:18">
      <c r="B16" s="214">
        <v>5</v>
      </c>
      <c r="D16" s="192" t="s">
        <v>308</v>
      </c>
      <c r="E16" s="203" t="s">
        <v>309</v>
      </c>
      <c r="F16" s="447"/>
      <c r="G16" s="230"/>
      <c r="H16" s="605">
        <v>0</v>
      </c>
      <c r="I16" s="605">
        <v>0.95799999999999996</v>
      </c>
      <c r="J16" s="605">
        <v>-5.514553499721444</v>
      </c>
      <c r="K16" s="605">
        <v>-6.2324478434481421</v>
      </c>
      <c r="L16" s="605">
        <v>-10.199660951308287</v>
      </c>
      <c r="M16" s="605">
        <v>-14.223317681678855</v>
      </c>
      <c r="N16" s="605">
        <v>-14.977071773609572</v>
      </c>
      <c r="O16" s="454">
        <v>-19.222299829446886</v>
      </c>
      <c r="P16" s="762" t="s">
        <v>474</v>
      </c>
      <c r="Q16" s="761"/>
    </row>
    <row r="17" spans="2:23">
      <c r="B17" s="214">
        <v>6</v>
      </c>
      <c r="D17" s="192" t="s">
        <v>214</v>
      </c>
      <c r="E17" s="203" t="s">
        <v>310</v>
      </c>
      <c r="F17" s="447"/>
      <c r="G17" s="230"/>
      <c r="H17" s="605">
        <v>0</v>
      </c>
      <c r="I17" s="605">
        <v>0</v>
      </c>
      <c r="J17" s="605">
        <v>1.1685394169777141</v>
      </c>
      <c r="K17" s="605">
        <v>-4.7992831432510465</v>
      </c>
      <c r="L17" s="605">
        <v>-7.4070214353010524</v>
      </c>
      <c r="M17" s="605">
        <v>-1.8025621901580655</v>
      </c>
      <c r="N17" s="605">
        <v>1.1830093534491258E-13</v>
      </c>
      <c r="O17" s="454">
        <v>5.7759896311508276E-14</v>
      </c>
      <c r="P17" s="760" t="s">
        <v>467</v>
      </c>
      <c r="Q17" s="761"/>
    </row>
    <row r="18" spans="2:23" ht="16.5" thickBot="1">
      <c r="B18" s="214">
        <v>7</v>
      </c>
      <c r="D18" s="206" t="s">
        <v>219</v>
      </c>
      <c r="E18" s="207" t="s">
        <v>311</v>
      </c>
      <c r="F18" s="455"/>
      <c r="G18" s="230"/>
      <c r="H18" s="606">
        <v>1.163</v>
      </c>
      <c r="I18" s="606">
        <v>1.2050819527256253</v>
      </c>
      <c r="J18" s="606">
        <v>1.2266493019576674</v>
      </c>
      <c r="K18" s="606">
        <v>1.2327329838381795</v>
      </c>
      <c r="L18" s="606">
        <v>1.2598432579356433</v>
      </c>
      <c r="M18" s="606">
        <v>1.2988983989316485</v>
      </c>
      <c r="N18" s="606">
        <v>1.3398136984979958</v>
      </c>
      <c r="O18" s="456">
        <v>1.3840275505484296</v>
      </c>
      <c r="P18" s="760"/>
      <c r="Q18" s="761"/>
    </row>
    <row r="19" spans="2:23" ht="16.5" thickTop="1">
      <c r="D19" s="311" t="s">
        <v>104</v>
      </c>
      <c r="E19" s="312" t="s">
        <v>312</v>
      </c>
      <c r="F19" s="457"/>
      <c r="G19" s="230"/>
      <c r="H19" s="607">
        <v>396.00963555046263</v>
      </c>
      <c r="I19" s="607">
        <v>409.2381436106179</v>
      </c>
      <c r="J19" s="607">
        <v>422.58899207425065</v>
      </c>
      <c r="K19" s="608">
        <v>405.74783081735194</v>
      </c>
      <c r="L19" s="608">
        <v>394.58614571666914</v>
      </c>
      <c r="M19" s="608">
        <v>412.42833406587897</v>
      </c>
      <c r="N19" s="608">
        <v>430.40827491339007</v>
      </c>
      <c r="O19" s="458">
        <v>445.37329430908716</v>
      </c>
      <c r="P19" s="766"/>
      <c r="Q19" s="767"/>
      <c r="S19" s="231"/>
      <c r="T19" s="231"/>
      <c r="U19" s="231"/>
      <c r="V19" s="231"/>
      <c r="W19" s="231"/>
    </row>
    <row r="20" spans="2:23">
      <c r="D20" s="194"/>
      <c r="E20" s="184"/>
      <c r="F20" s="215"/>
      <c r="G20" s="230"/>
      <c r="H20" s="609"/>
      <c r="I20" s="610"/>
      <c r="J20" s="609"/>
      <c r="K20" s="609"/>
      <c r="L20" s="609"/>
      <c r="M20" s="609"/>
      <c r="N20" s="609"/>
      <c r="O20" s="459"/>
      <c r="P20" s="460"/>
      <c r="Q20" s="460"/>
    </row>
    <row r="21" spans="2:23">
      <c r="B21" s="214">
        <v>8</v>
      </c>
      <c r="D21" s="195" t="s">
        <v>313</v>
      </c>
      <c r="E21" s="204" t="s">
        <v>220</v>
      </c>
      <c r="F21" s="447"/>
      <c r="G21" s="461"/>
      <c r="H21" s="605">
        <v>0</v>
      </c>
      <c r="I21" s="605">
        <v>0</v>
      </c>
      <c r="J21" s="605">
        <v>0.30315868405910457</v>
      </c>
      <c r="K21" s="605">
        <v>0.45241209789468428</v>
      </c>
      <c r="L21" s="605">
        <v>0.95602413280441967</v>
      </c>
      <c r="M21" s="605">
        <v>0.48195376285945701</v>
      </c>
      <c r="N21" s="605">
        <v>10.052508552541388</v>
      </c>
      <c r="O21" s="454">
        <v>10.384241334775252</v>
      </c>
      <c r="P21" s="760" t="s">
        <v>503</v>
      </c>
      <c r="Q21" s="761"/>
    </row>
    <row r="22" spans="2:23">
      <c r="B22" s="214">
        <v>9</v>
      </c>
      <c r="D22" s="195" t="s">
        <v>314</v>
      </c>
      <c r="E22" s="204" t="s">
        <v>221</v>
      </c>
      <c r="F22" s="447"/>
      <c r="G22" s="461"/>
      <c r="H22" s="605">
        <v>0</v>
      </c>
      <c r="I22" s="605">
        <v>0</v>
      </c>
      <c r="J22" s="605">
        <v>0.15957279950601885</v>
      </c>
      <c r="K22" s="605">
        <v>0.2126270709775531</v>
      </c>
      <c r="L22" s="605">
        <v>0.24252175235291246</v>
      </c>
      <c r="M22" s="605">
        <v>0.25003992667585245</v>
      </c>
      <c r="N22" s="605">
        <v>0.25791618436614189</v>
      </c>
      <c r="O22" s="454">
        <v>0.26642741845022422</v>
      </c>
      <c r="P22" s="760"/>
      <c r="Q22" s="761"/>
    </row>
    <row r="23" spans="2:23">
      <c r="B23" s="214">
        <v>10</v>
      </c>
      <c r="D23" s="195" t="s">
        <v>315</v>
      </c>
      <c r="E23" s="204" t="s">
        <v>222</v>
      </c>
      <c r="F23" s="447"/>
      <c r="G23" s="461"/>
      <c r="H23" s="605">
        <v>0</v>
      </c>
      <c r="I23" s="605">
        <v>0</v>
      </c>
      <c r="J23" s="605">
        <v>-4.5142389031733149E-2</v>
      </c>
      <c r="K23" s="605">
        <v>4.3581063160374134E-2</v>
      </c>
      <c r="L23" s="605">
        <v>2.2801935642349513</v>
      </c>
      <c r="M23" s="605">
        <v>2.2291797968010534</v>
      </c>
      <c r="N23" s="605">
        <v>2.299398960400286</v>
      </c>
      <c r="O23" s="454">
        <v>2.3752791260934956</v>
      </c>
      <c r="P23" s="760"/>
      <c r="Q23" s="761"/>
    </row>
    <row r="24" spans="2:23" ht="32.25" thickBot="1">
      <c r="B24" s="214">
        <v>11</v>
      </c>
      <c r="D24" s="210" t="s">
        <v>316</v>
      </c>
      <c r="E24" s="211" t="s">
        <v>223</v>
      </c>
      <c r="F24" s="455"/>
      <c r="G24" s="461"/>
      <c r="H24" s="611">
        <v>7.8759559999999992E-2</v>
      </c>
      <c r="I24" s="611">
        <v>-1.8242749999999999E-2</v>
      </c>
      <c r="J24" s="611">
        <v>9.8329999999999997E-3</v>
      </c>
      <c r="K24" s="611">
        <v>0</v>
      </c>
      <c r="L24" s="611">
        <v>0</v>
      </c>
      <c r="M24" s="611">
        <v>0</v>
      </c>
      <c r="N24" s="611">
        <v>0</v>
      </c>
      <c r="O24" s="462">
        <v>0</v>
      </c>
      <c r="P24" s="422"/>
      <c r="Q24" s="423"/>
    </row>
    <row r="25" spans="2:23" ht="16.5" thickTop="1">
      <c r="B25" s="214">
        <v>12</v>
      </c>
      <c r="D25" s="311" t="s">
        <v>317</v>
      </c>
      <c r="E25" s="312" t="s">
        <v>318</v>
      </c>
      <c r="F25" s="457"/>
      <c r="G25" s="230"/>
      <c r="H25" s="607">
        <v>7.8759559999999992E-2</v>
      </c>
      <c r="I25" s="613">
        <v>-1.8242749999999999E-2</v>
      </c>
      <c r="J25" s="607">
        <v>0.4274220945333902</v>
      </c>
      <c r="K25" s="608">
        <v>0.70862023203261149</v>
      </c>
      <c r="L25" s="608">
        <v>3.4787394493922834</v>
      </c>
      <c r="M25" s="608">
        <v>2.9611734863363628</v>
      </c>
      <c r="N25" s="608">
        <v>12.609823697307815</v>
      </c>
      <c r="O25" s="458">
        <v>13.025947879318972</v>
      </c>
      <c r="P25" s="420"/>
      <c r="Q25" s="421"/>
      <c r="S25" s="231"/>
      <c r="T25" s="231"/>
      <c r="U25" s="231"/>
      <c r="V25" s="231"/>
      <c r="W25" s="231"/>
    </row>
    <row r="26" spans="2:23">
      <c r="D26" s="185"/>
      <c r="E26" s="205"/>
      <c r="F26" s="463"/>
      <c r="H26" s="612"/>
      <c r="I26" s="612"/>
      <c r="J26" s="612"/>
      <c r="K26" s="612"/>
      <c r="L26" s="612"/>
      <c r="M26" s="612"/>
      <c r="N26" s="612"/>
      <c r="O26" s="464"/>
      <c r="P26" s="465"/>
      <c r="Q26" s="465"/>
    </row>
    <row r="27" spans="2:23" s="215" customFormat="1">
      <c r="B27" s="188">
        <v>13</v>
      </c>
      <c r="D27" s="192" t="s">
        <v>319</v>
      </c>
      <c r="E27" s="203" t="s">
        <v>320</v>
      </c>
      <c r="F27" s="447"/>
      <c r="G27" s="461"/>
      <c r="H27" s="605">
        <v>0</v>
      </c>
      <c r="I27" s="605">
        <v>0</v>
      </c>
      <c r="J27" s="605">
        <v>2.1652541822585917E-2</v>
      </c>
      <c r="K27" s="605">
        <v>0.67553998108909208</v>
      </c>
      <c r="L27" s="605">
        <v>3.3534691851461136</v>
      </c>
      <c r="M27" s="605">
        <v>1.7372732843822021</v>
      </c>
      <c r="N27" s="605">
        <v>1.6571944804286018</v>
      </c>
      <c r="O27" s="454">
        <v>1.4636525408895706</v>
      </c>
      <c r="P27" s="760" t="s">
        <v>470</v>
      </c>
      <c r="Q27" s="761"/>
    </row>
    <row r="28" spans="2:23" s="215" customFormat="1" ht="16.5" thickBot="1">
      <c r="B28" s="188">
        <v>14</v>
      </c>
      <c r="D28" s="206" t="s">
        <v>321</v>
      </c>
      <c r="E28" s="207"/>
      <c r="F28" s="455"/>
      <c r="G28" s="461"/>
      <c r="H28" s="611">
        <v>0</v>
      </c>
      <c r="I28" s="611">
        <v>0</v>
      </c>
      <c r="J28" s="611">
        <v>-4.2089592021456763</v>
      </c>
      <c r="K28" s="611">
        <v>-2.1244526392328802</v>
      </c>
      <c r="L28" s="611">
        <v>-3.4168618965820721</v>
      </c>
      <c r="M28" s="611">
        <v>-3.8442321060021327</v>
      </c>
      <c r="N28" s="611">
        <v>-2.6673714545473226</v>
      </c>
      <c r="O28" s="462">
        <v>-3.0673074062128829</v>
      </c>
      <c r="P28" s="760" t="s">
        <v>468</v>
      </c>
      <c r="Q28" s="761"/>
    </row>
    <row r="29" spans="2:23" ht="16.5" thickTop="1">
      <c r="B29" s="188">
        <v>15</v>
      </c>
      <c r="D29" s="311" t="s">
        <v>322</v>
      </c>
      <c r="E29" s="312" t="s">
        <v>323</v>
      </c>
      <c r="F29" s="457"/>
      <c r="G29" s="230"/>
      <c r="H29" s="613">
        <v>0</v>
      </c>
      <c r="I29" s="613">
        <v>0</v>
      </c>
      <c r="J29" s="613">
        <v>-4.18730666032309</v>
      </c>
      <c r="K29" s="614">
        <v>-1.4489126581437881</v>
      </c>
      <c r="L29" s="614">
        <v>-6.3392711435958482E-2</v>
      </c>
      <c r="M29" s="614">
        <v>-2.1069588216199309</v>
      </c>
      <c r="N29" s="614">
        <v>-1.0101769741187208</v>
      </c>
      <c r="O29" s="466">
        <v>-1.6036548653233123</v>
      </c>
      <c r="P29" s="424"/>
      <c r="Q29" s="421"/>
      <c r="S29" s="231"/>
      <c r="T29" s="231"/>
      <c r="U29" s="231"/>
      <c r="V29" s="231"/>
      <c r="W29" s="231"/>
    </row>
    <row r="30" spans="2:23">
      <c r="D30" s="194"/>
      <c r="E30" s="184"/>
      <c r="F30" s="467"/>
      <c r="G30" s="467"/>
      <c r="H30" s="615"/>
      <c r="I30" s="615"/>
      <c r="J30" s="615"/>
      <c r="K30" s="615"/>
      <c r="L30" s="615"/>
      <c r="M30" s="615"/>
      <c r="N30" s="615"/>
      <c r="O30" s="468"/>
      <c r="P30" s="460"/>
      <c r="Q30" s="460"/>
    </row>
    <row r="31" spans="2:23">
      <c r="B31" s="214">
        <v>16</v>
      </c>
      <c r="D31" s="192" t="s">
        <v>224</v>
      </c>
      <c r="E31" s="203" t="s">
        <v>324</v>
      </c>
      <c r="F31" s="447"/>
      <c r="G31" s="461"/>
      <c r="H31" s="605">
        <v>0</v>
      </c>
      <c r="I31" s="605">
        <v>0</v>
      </c>
      <c r="J31" s="605">
        <v>-2.7337357563061393</v>
      </c>
      <c r="K31" s="605">
        <v>-5.7075247513488208</v>
      </c>
      <c r="L31" s="605">
        <v>-7.1035074520490387</v>
      </c>
      <c r="M31" s="605">
        <v>-7.541465323748481</v>
      </c>
      <c r="N31" s="605">
        <v>-7.6425286499512888</v>
      </c>
      <c r="O31" s="454">
        <v>-7.944961698313711</v>
      </c>
      <c r="P31" s="736" t="s">
        <v>465</v>
      </c>
      <c r="Q31" s="737"/>
    </row>
    <row r="32" spans="2:23" ht="16.5" thickBot="1">
      <c r="B32" s="214">
        <v>17</v>
      </c>
      <c r="D32" s="206" t="s">
        <v>225</v>
      </c>
      <c r="E32" s="207" t="s">
        <v>325</v>
      </c>
      <c r="F32" s="455"/>
      <c r="G32" s="461"/>
      <c r="H32" s="611">
        <v>0</v>
      </c>
      <c r="I32" s="611">
        <v>0</v>
      </c>
      <c r="J32" s="611">
        <v>0.6769412160957371</v>
      </c>
      <c r="K32" s="611">
        <v>0.63104830905755127</v>
      </c>
      <c r="L32" s="611">
        <v>0.50871933155218207</v>
      </c>
      <c r="M32" s="611">
        <v>0.46195219073052257</v>
      </c>
      <c r="N32" s="611">
        <v>0.4853965379873259</v>
      </c>
      <c r="O32" s="462">
        <v>0.49081584410025442</v>
      </c>
      <c r="P32" s="740" t="s">
        <v>418</v>
      </c>
      <c r="Q32" s="741"/>
    </row>
    <row r="33" spans="2:23" ht="16.5" thickTop="1">
      <c r="B33" s="214">
        <v>18</v>
      </c>
      <c r="D33" s="311" t="s">
        <v>326</v>
      </c>
      <c r="E33" s="312" t="s">
        <v>327</v>
      </c>
      <c r="F33" s="457"/>
      <c r="G33" s="230"/>
      <c r="H33" s="613">
        <v>0</v>
      </c>
      <c r="I33" s="613">
        <v>0</v>
      </c>
      <c r="J33" s="613">
        <v>-2.0567945402104022</v>
      </c>
      <c r="K33" s="614">
        <v>-5.0764764422912698</v>
      </c>
      <c r="L33" s="614">
        <v>-6.5947881204968564</v>
      </c>
      <c r="M33" s="614">
        <v>-7.0795131330179588</v>
      </c>
      <c r="N33" s="614">
        <v>-7.1571321119639633</v>
      </c>
      <c r="O33" s="466">
        <v>-7.4541458542134569</v>
      </c>
      <c r="P33" s="424"/>
      <c r="Q33" s="421"/>
      <c r="S33" s="231"/>
      <c r="T33" s="231"/>
      <c r="U33" s="231"/>
      <c r="V33" s="231"/>
      <c r="W33" s="231"/>
    </row>
    <row r="34" spans="2:23">
      <c r="D34" s="194"/>
      <c r="E34" s="184"/>
      <c r="F34" s="215"/>
      <c r="H34" s="616"/>
      <c r="I34" s="615"/>
      <c r="J34" s="615"/>
      <c r="K34" s="615"/>
      <c r="L34" s="615"/>
      <c r="M34" s="615"/>
      <c r="N34" s="615"/>
      <c r="O34" s="468"/>
      <c r="P34" s="460"/>
      <c r="Q34" s="460"/>
    </row>
    <row r="35" spans="2:23" ht="15.75" customHeight="1">
      <c r="B35" s="214">
        <v>19</v>
      </c>
      <c r="D35" s="313" t="s">
        <v>328</v>
      </c>
      <c r="E35" s="314" t="s">
        <v>329</v>
      </c>
      <c r="F35" s="469"/>
      <c r="G35" s="461"/>
      <c r="H35" s="617">
        <v>0</v>
      </c>
      <c r="I35" s="617">
        <v>0</v>
      </c>
      <c r="J35" s="617">
        <v>2.9408253536039455</v>
      </c>
      <c r="K35" s="617">
        <v>2.7280489896020739</v>
      </c>
      <c r="L35" s="617">
        <v>3.0390223024730347</v>
      </c>
      <c r="M35" s="617">
        <v>2.9646416404029274</v>
      </c>
      <c r="N35" s="617">
        <v>2.9314092389650064</v>
      </c>
      <c r="O35" s="470">
        <v>3.05455129109398</v>
      </c>
      <c r="P35" s="736" t="s">
        <v>480</v>
      </c>
      <c r="Q35" s="737"/>
    </row>
    <row r="36" spans="2:23" ht="15.75" customHeight="1">
      <c r="B36" s="214">
        <v>20</v>
      </c>
      <c r="D36" s="311" t="s">
        <v>330</v>
      </c>
      <c r="E36" s="312" t="s">
        <v>294</v>
      </c>
      <c r="F36" s="457"/>
      <c r="G36" s="471"/>
      <c r="H36" s="617">
        <v>0</v>
      </c>
      <c r="I36" s="617">
        <v>0</v>
      </c>
      <c r="J36" s="617">
        <v>2.0544320472078006</v>
      </c>
      <c r="K36" s="617">
        <v>2.819183646010214</v>
      </c>
      <c r="L36" s="617">
        <v>2.8555000298225979</v>
      </c>
      <c r="M36" s="617">
        <v>2.9554491623109547</v>
      </c>
      <c r="N36" s="617">
        <v>3.0827710080032111</v>
      </c>
      <c r="O36" s="470">
        <v>3.1843941015065771</v>
      </c>
      <c r="P36" s="736" t="s">
        <v>418</v>
      </c>
      <c r="Q36" s="737"/>
    </row>
    <row r="37" spans="2:23">
      <c r="B37" s="214">
        <v>21</v>
      </c>
      <c r="D37" s="313" t="s">
        <v>331</v>
      </c>
      <c r="E37" s="314" t="s">
        <v>332</v>
      </c>
      <c r="F37" s="469"/>
      <c r="G37" s="471"/>
      <c r="H37" s="617">
        <v>1.1110274999999998</v>
      </c>
      <c r="I37" s="617">
        <v>0.83327062499999982</v>
      </c>
      <c r="J37" s="617">
        <v>0</v>
      </c>
      <c r="K37" s="617">
        <v>0.8</v>
      </c>
      <c r="L37" s="617">
        <v>0</v>
      </c>
      <c r="M37" s="617">
        <v>0</v>
      </c>
      <c r="N37" s="617">
        <v>0.8</v>
      </c>
      <c r="O37" s="470">
        <v>0</v>
      </c>
      <c r="P37" s="738" t="s">
        <v>475</v>
      </c>
      <c r="Q37" s="739"/>
    </row>
    <row r="38" spans="2:23">
      <c r="B38" s="214">
        <v>22</v>
      </c>
      <c r="D38" s="313" t="s">
        <v>333</v>
      </c>
      <c r="E38" s="314" t="s">
        <v>334</v>
      </c>
      <c r="F38" s="469"/>
      <c r="G38" s="471"/>
      <c r="H38" s="617">
        <v>1.181812788</v>
      </c>
      <c r="I38" s="617">
        <v>2.1268943999999999</v>
      </c>
      <c r="J38" s="617">
        <v>2.6623106500677793</v>
      </c>
      <c r="K38" s="617">
        <v>2.5562113341493173</v>
      </c>
      <c r="L38" s="617">
        <v>2.4858927180150157</v>
      </c>
      <c r="M38" s="617">
        <v>2.598298504615038</v>
      </c>
      <c r="N38" s="617">
        <v>2.711572131954358</v>
      </c>
      <c r="O38" s="470">
        <v>2.8058517541472492</v>
      </c>
      <c r="P38" s="736" t="s">
        <v>469</v>
      </c>
      <c r="Q38" s="737"/>
    </row>
    <row r="39" spans="2:23">
      <c r="B39" s="214">
        <v>23</v>
      </c>
      <c r="D39" s="313" t="s">
        <v>335</v>
      </c>
      <c r="E39" s="314" t="s">
        <v>336</v>
      </c>
      <c r="F39" s="469"/>
      <c r="G39" s="471"/>
      <c r="H39" s="617">
        <v>-3.0734937387362518</v>
      </c>
      <c r="I39" s="617">
        <v>0</v>
      </c>
      <c r="J39" s="617">
        <v>-3.1763272797327131</v>
      </c>
      <c r="K39" s="617">
        <v>2.7784430349248272</v>
      </c>
      <c r="L39" s="617">
        <v>6.5523008670004677</v>
      </c>
      <c r="M39" s="617">
        <v>0.25204525645117959</v>
      </c>
      <c r="N39" s="617">
        <v>-8.8616349020116517E-4</v>
      </c>
      <c r="O39" s="470">
        <v>0</v>
      </c>
      <c r="P39" s="738"/>
      <c r="Q39" s="739"/>
    </row>
    <row r="40" spans="2:23">
      <c r="D40" s="198"/>
      <c r="E40" s="198"/>
      <c r="F40" s="472"/>
      <c r="H40" s="618"/>
      <c r="I40" s="618"/>
      <c r="J40" s="618"/>
      <c r="K40" s="618"/>
      <c r="L40" s="618"/>
      <c r="M40" s="618"/>
      <c r="N40" s="618"/>
      <c r="O40" s="473"/>
      <c r="P40" s="408"/>
    </row>
    <row r="41" spans="2:23" s="215" customFormat="1" ht="16.5" thickBot="1">
      <c r="B41" s="188">
        <v>24</v>
      </c>
      <c r="D41" s="315" t="s">
        <v>337</v>
      </c>
      <c r="E41" s="316" t="s">
        <v>338</v>
      </c>
      <c r="F41" s="474">
        <v>380.29677084437623</v>
      </c>
      <c r="G41" s="475"/>
      <c r="H41" s="619">
        <v>395.30774165972633</v>
      </c>
      <c r="I41" s="619">
        <v>412.18006588561792</v>
      </c>
      <c r="J41" s="619">
        <v>421.25355373939732</v>
      </c>
      <c r="K41" s="619">
        <v>411.61294895363596</v>
      </c>
      <c r="L41" s="619">
        <v>406.33942025143972</v>
      </c>
      <c r="M41" s="619">
        <v>414.97347016135762</v>
      </c>
      <c r="N41" s="619">
        <v>444.37565574004759</v>
      </c>
      <c r="O41" s="474">
        <v>458.38623861561712</v>
      </c>
      <c r="P41" s="196"/>
      <c r="Q41" s="197"/>
      <c r="S41" s="232"/>
      <c r="T41" s="232"/>
      <c r="U41" s="232"/>
      <c r="V41" s="232"/>
      <c r="W41" s="232"/>
    </row>
    <row r="42" spans="2:23" ht="16.5" thickBot="1">
      <c r="B42" s="214">
        <v>25</v>
      </c>
      <c r="D42" s="317" t="s">
        <v>339</v>
      </c>
      <c r="E42" s="318" t="s">
        <v>340</v>
      </c>
      <c r="F42" s="476">
        <v>383.31</v>
      </c>
      <c r="G42" s="477"/>
      <c r="H42" s="620">
        <v>398.36072827999999</v>
      </c>
      <c r="I42" s="621">
        <v>409.50951318</v>
      </c>
      <c r="J42" s="621">
        <v>414.96025073999999</v>
      </c>
      <c r="K42" s="621">
        <v>411.37186694630077</v>
      </c>
      <c r="L42" s="621">
        <v>406.34026087486995</v>
      </c>
      <c r="M42" s="621">
        <v>414.97347016135757</v>
      </c>
      <c r="N42" s="621">
        <v>444.37565574004759</v>
      </c>
      <c r="O42" s="476">
        <v>458.38623861561723</v>
      </c>
      <c r="P42" s="416"/>
      <c r="Q42" s="417"/>
      <c r="S42" s="232"/>
      <c r="T42" s="232"/>
      <c r="U42" s="232"/>
      <c r="V42" s="232"/>
      <c r="W42" s="232"/>
    </row>
    <row r="43" spans="2:23">
      <c r="B43" s="214">
        <v>26</v>
      </c>
      <c r="D43" s="311" t="s">
        <v>341</v>
      </c>
      <c r="E43" s="312" t="s">
        <v>342</v>
      </c>
      <c r="F43" s="478">
        <v>3.013229155623776</v>
      </c>
      <c r="G43" s="479"/>
      <c r="H43" s="622">
        <v>3.0529866202736571</v>
      </c>
      <c r="I43" s="622">
        <v>-2.6705527056179221</v>
      </c>
      <c r="J43" s="622">
        <v>-6.2933029993973264</v>
      </c>
      <c r="K43" s="622">
        <v>-0.24108200733519425</v>
      </c>
      <c r="L43" s="622">
        <v>8.406234302356097E-4</v>
      </c>
      <c r="M43" s="622">
        <v>0</v>
      </c>
      <c r="N43" s="622">
        <v>0</v>
      </c>
      <c r="O43" s="478">
        <v>0</v>
      </c>
      <c r="P43" s="196"/>
      <c r="Q43" s="197"/>
      <c r="S43" s="232"/>
      <c r="T43" s="232"/>
      <c r="U43" s="232"/>
      <c r="V43" s="232"/>
      <c r="W43" s="232"/>
    </row>
    <row r="44" spans="2:23">
      <c r="B44" s="214">
        <v>27</v>
      </c>
      <c r="D44" s="325" t="s">
        <v>449</v>
      </c>
      <c r="E44" s="326"/>
      <c r="F44" s="482"/>
      <c r="G44" s="234"/>
      <c r="H44" s="623">
        <v>5.0609507050951102E-2</v>
      </c>
      <c r="I44" s="623">
        <v>4.9377871620601733E-2</v>
      </c>
      <c r="J44" s="623">
        <v>6.1468617939940288E-2</v>
      </c>
      <c r="K44" s="623">
        <v>4.2053783840728415E-2</v>
      </c>
      <c r="L44" s="623">
        <v>1.8146344107003189E-2</v>
      </c>
      <c r="M44" s="623">
        <v>5.1985710565742187E-2</v>
      </c>
      <c r="N44" s="623">
        <v>0.10060170477754969</v>
      </c>
      <c r="O44" s="491">
        <v>6.5303114185213854E-2</v>
      </c>
      <c r="P44" s="196"/>
      <c r="Q44" s="197"/>
      <c r="S44" s="232"/>
      <c r="T44" s="232"/>
      <c r="U44" s="232"/>
      <c r="V44" s="232"/>
      <c r="W44" s="232"/>
    </row>
    <row r="45" spans="2:23">
      <c r="D45" s="212"/>
      <c r="E45" s="212"/>
      <c r="G45" s="212"/>
      <c r="H45" s="473"/>
      <c r="I45" s="473"/>
      <c r="J45" s="473"/>
      <c r="K45" s="473"/>
      <c r="L45" s="473"/>
      <c r="M45" s="473"/>
      <c r="N45" s="473"/>
      <c r="O45" s="473"/>
      <c r="P45" s="408"/>
    </row>
    <row r="46" spans="2:23" ht="15.75" customHeight="1">
      <c r="D46" s="387" t="s">
        <v>436</v>
      </c>
      <c r="H46" s="502" t="s">
        <v>299</v>
      </c>
      <c r="I46" s="502" t="s">
        <v>300</v>
      </c>
      <c r="J46" s="502" t="s">
        <v>301</v>
      </c>
      <c r="K46" s="502" t="s">
        <v>302</v>
      </c>
      <c r="L46" s="502" t="s">
        <v>303</v>
      </c>
      <c r="M46" s="502" t="s">
        <v>407</v>
      </c>
      <c r="N46" s="502" t="s">
        <v>408</v>
      </c>
      <c r="O46" s="502" t="s">
        <v>409</v>
      </c>
      <c r="P46" s="408"/>
    </row>
    <row r="47" spans="2:23">
      <c r="P47" s="408"/>
    </row>
    <row r="48" spans="2:23" hidden="1" outlineLevel="1">
      <c r="D48" s="683" t="s">
        <v>483</v>
      </c>
      <c r="E48" s="214" t="s">
        <v>134</v>
      </c>
      <c r="H48" s="685">
        <v>1330690</v>
      </c>
      <c r="I48" s="685">
        <v>1333453</v>
      </c>
      <c r="J48" s="685">
        <v>1335700</v>
      </c>
      <c r="K48" s="685">
        <v>1340114</v>
      </c>
      <c r="L48" s="685"/>
      <c r="M48" s="685"/>
      <c r="N48" s="685"/>
      <c r="O48" s="685"/>
      <c r="P48" s="408"/>
    </row>
    <row r="49" spans="4:16" hidden="1" outlineLevel="1">
      <c r="E49" s="214" t="s">
        <v>165</v>
      </c>
      <c r="H49" s="685">
        <v>1150915</v>
      </c>
      <c r="I49" s="685">
        <v>1151968</v>
      </c>
      <c r="J49" s="685">
        <v>1153630</v>
      </c>
      <c r="K49" s="685">
        <v>1156041</v>
      </c>
      <c r="L49" s="685"/>
      <c r="M49" s="685"/>
      <c r="N49" s="685"/>
      <c r="O49" s="685"/>
      <c r="P49" s="408"/>
    </row>
    <row r="50" spans="4:16" hidden="1" outlineLevel="1">
      <c r="E50" s="213" t="s">
        <v>18</v>
      </c>
      <c r="F50" s="437"/>
      <c r="G50" s="686"/>
      <c r="H50" s="687">
        <v>2481605</v>
      </c>
      <c r="I50" s="687">
        <v>2485421</v>
      </c>
      <c r="J50" s="687">
        <v>2489330</v>
      </c>
      <c r="K50" s="687">
        <v>2496155</v>
      </c>
      <c r="L50" s="687">
        <v>0</v>
      </c>
      <c r="M50" s="687">
        <v>0</v>
      </c>
      <c r="N50" s="687">
        <v>0</v>
      </c>
      <c r="O50" s="687">
        <v>0</v>
      </c>
      <c r="P50" s="408"/>
    </row>
    <row r="51" spans="4:16" hidden="1" outlineLevel="1">
      <c r="P51" s="408"/>
    </row>
    <row r="52" spans="4:16" hidden="1" outlineLevel="1">
      <c r="D52" s="683" t="s">
        <v>434</v>
      </c>
      <c r="E52" s="214" t="s">
        <v>134</v>
      </c>
      <c r="H52" s="684">
        <v>20064174039</v>
      </c>
      <c r="I52" s="684">
        <v>19855434991</v>
      </c>
      <c r="J52" s="684">
        <v>19100583241</v>
      </c>
      <c r="K52" s="684">
        <v>18993861267</v>
      </c>
      <c r="L52" s="685"/>
      <c r="M52" s="684"/>
      <c r="N52" s="684"/>
      <c r="O52" s="684"/>
      <c r="P52" s="408"/>
    </row>
    <row r="53" spans="4:16" hidden="1" outlineLevel="1">
      <c r="E53" s="214" t="s">
        <v>165</v>
      </c>
      <c r="H53" s="684">
        <v>16664247916</v>
      </c>
      <c r="I53" s="684">
        <v>16704443457</v>
      </c>
      <c r="J53" s="684">
        <v>16285308941</v>
      </c>
      <c r="K53" s="684">
        <v>15871167741</v>
      </c>
      <c r="L53" s="685"/>
      <c r="M53" s="684"/>
      <c r="N53" s="684"/>
      <c r="O53" s="684"/>
      <c r="P53" s="408"/>
    </row>
    <row r="54" spans="4:16" hidden="1" outlineLevel="1">
      <c r="E54" s="213" t="s">
        <v>18</v>
      </c>
      <c r="F54" s="437"/>
      <c r="G54" s="686"/>
      <c r="H54" s="689">
        <v>36728421955</v>
      </c>
      <c r="I54" s="689">
        <v>36559878448</v>
      </c>
      <c r="J54" s="689">
        <v>35385892182</v>
      </c>
      <c r="K54" s="689">
        <v>34865029008</v>
      </c>
      <c r="L54" s="689">
        <v>0</v>
      </c>
      <c r="M54" s="689">
        <v>0</v>
      </c>
      <c r="N54" s="689">
        <v>0</v>
      </c>
      <c r="O54" s="689">
        <v>0</v>
      </c>
      <c r="P54" s="408"/>
    </row>
    <row r="55" spans="4:16" hidden="1" outlineLevel="1">
      <c r="P55" s="408"/>
    </row>
    <row r="56" spans="4:16" hidden="1" outlineLevel="1">
      <c r="D56" s="683" t="s">
        <v>484</v>
      </c>
      <c r="E56" s="214" t="s">
        <v>134</v>
      </c>
      <c r="H56" s="684">
        <v>15078.02270927113</v>
      </c>
      <c r="I56" s="684">
        <v>14890.239844223981</v>
      </c>
      <c r="J56" s="684">
        <v>14300.054833420678</v>
      </c>
      <c r="K56" s="684">
        <v>14173.317543880596</v>
      </c>
      <c r="L56" s="684" t="s">
        <v>135</v>
      </c>
      <c r="M56" s="684" t="s">
        <v>135</v>
      </c>
      <c r="N56" s="684" t="s">
        <v>135</v>
      </c>
      <c r="O56" s="684" t="s">
        <v>135</v>
      </c>
      <c r="P56" s="408"/>
    </row>
    <row r="57" spans="4:16" hidden="1" outlineLevel="1">
      <c r="E57" s="214" t="s">
        <v>165</v>
      </c>
      <c r="H57" s="684">
        <v>14479.130010469931</v>
      </c>
      <c r="I57" s="684">
        <v>14500.787744972082</v>
      </c>
      <c r="J57" s="684">
        <v>14116.578921317927</v>
      </c>
      <c r="K57" s="684">
        <v>13728.896934451286</v>
      </c>
      <c r="L57" s="684" t="s">
        <v>135</v>
      </c>
      <c r="M57" s="684" t="s">
        <v>135</v>
      </c>
      <c r="N57" s="684" t="s">
        <v>135</v>
      </c>
      <c r="O57" s="684" t="s">
        <v>135</v>
      </c>
      <c r="P57" s="408"/>
    </row>
    <row r="58" spans="4:16" hidden="1" outlineLevel="1">
      <c r="E58" s="213" t="s">
        <v>18</v>
      </c>
      <c r="F58" s="437"/>
      <c r="G58" s="686"/>
      <c r="H58" s="688">
        <v>14800.269162497658</v>
      </c>
      <c r="I58" s="688">
        <v>14709.732656157648</v>
      </c>
      <c r="J58" s="688">
        <v>14215.026606355927</v>
      </c>
      <c r="K58" s="688">
        <v>13967.493608369672</v>
      </c>
      <c r="L58" s="688" t="s">
        <v>135</v>
      </c>
      <c r="M58" s="688" t="s">
        <v>135</v>
      </c>
      <c r="N58" s="688" t="s">
        <v>135</v>
      </c>
      <c r="O58" s="688" t="s">
        <v>135</v>
      </c>
      <c r="P58" s="408"/>
    </row>
    <row r="59" spans="4:16" hidden="1" outlineLevel="1">
      <c r="P59" s="408"/>
    </row>
    <row r="60" spans="4:16" hidden="1" outlineLevel="1">
      <c r="D60" s="683" t="s">
        <v>485</v>
      </c>
      <c r="E60" s="691" t="s">
        <v>134</v>
      </c>
      <c r="F60" s="388"/>
      <c r="H60" s="584">
        <v>0.34100000000000003</v>
      </c>
      <c r="I60" s="584">
        <v>0.34399999999999997</v>
      </c>
      <c r="J60" s="584">
        <v>0.35099999999999998</v>
      </c>
      <c r="K60" s="584">
        <v>0.35599999999999998</v>
      </c>
      <c r="L60" s="584"/>
      <c r="M60" s="584"/>
      <c r="N60" s="584"/>
      <c r="O60" s="584"/>
      <c r="P60" s="408"/>
    </row>
    <row r="61" spans="4:16" hidden="1" outlineLevel="1">
      <c r="E61" s="691" t="s">
        <v>165</v>
      </c>
      <c r="F61" s="388"/>
      <c r="H61" s="584">
        <v>0.317</v>
      </c>
      <c r="I61" s="584">
        <v>0.317</v>
      </c>
      <c r="J61" s="584">
        <v>0.314</v>
      </c>
      <c r="K61" s="584">
        <v>0.34499999999999997</v>
      </c>
      <c r="L61" s="584"/>
      <c r="M61" s="584"/>
      <c r="N61" s="584"/>
      <c r="O61" s="584"/>
      <c r="P61" s="408"/>
    </row>
    <row r="62" spans="4:16" hidden="1" outlineLevel="1">
      <c r="E62" s="692" t="s">
        <v>486</v>
      </c>
      <c r="F62" s="388"/>
      <c r="H62" s="690">
        <v>0.3298693164302941</v>
      </c>
      <c r="I62" s="690">
        <v>0.33148576760234982</v>
      </c>
      <c r="J62" s="690">
        <v>0.33385309300092797</v>
      </c>
      <c r="K62" s="690">
        <v>0.35090558438878994</v>
      </c>
      <c r="L62" s="690" t="s">
        <v>135</v>
      </c>
      <c r="M62" s="690" t="s">
        <v>135</v>
      </c>
      <c r="N62" s="690" t="s">
        <v>135</v>
      </c>
      <c r="O62" s="690" t="s">
        <v>135</v>
      </c>
      <c r="P62" s="408"/>
    </row>
    <row r="63" spans="4:16" hidden="1" outlineLevel="1">
      <c r="P63" s="408"/>
    </row>
    <row r="64" spans="4:16" hidden="1" outlineLevel="1">
      <c r="D64" s="683" t="s">
        <v>433</v>
      </c>
      <c r="E64" s="691" t="s">
        <v>134</v>
      </c>
      <c r="H64" s="581">
        <v>121</v>
      </c>
      <c r="I64" s="581">
        <v>119</v>
      </c>
      <c r="J64" s="581">
        <v>112</v>
      </c>
      <c r="K64" s="581">
        <v>109</v>
      </c>
      <c r="L64" s="581" t="s">
        <v>135</v>
      </c>
      <c r="M64" s="581" t="s">
        <v>135</v>
      </c>
      <c r="N64" s="581" t="s">
        <v>135</v>
      </c>
      <c r="O64" s="581" t="s">
        <v>135</v>
      </c>
      <c r="P64" s="408"/>
    </row>
    <row r="65" spans="2:17" hidden="1" outlineLevel="1">
      <c r="E65" s="691" t="s">
        <v>165</v>
      </c>
      <c r="H65" s="581">
        <v>125</v>
      </c>
      <c r="I65" s="581">
        <v>125</v>
      </c>
      <c r="J65" s="581">
        <v>123</v>
      </c>
      <c r="K65" s="581">
        <v>109</v>
      </c>
      <c r="L65" s="581" t="s">
        <v>135</v>
      </c>
      <c r="M65" s="581" t="s">
        <v>135</v>
      </c>
      <c r="N65" s="581" t="s">
        <v>135</v>
      </c>
      <c r="O65" s="581" t="s">
        <v>135</v>
      </c>
      <c r="P65" s="408"/>
    </row>
    <row r="66" spans="2:17" hidden="1" outlineLevel="1">
      <c r="E66" s="692" t="s">
        <v>18</v>
      </c>
      <c r="H66" s="693">
        <v>123</v>
      </c>
      <c r="I66" s="693">
        <v>122</v>
      </c>
      <c r="J66" s="693">
        <v>117</v>
      </c>
      <c r="K66" s="693">
        <v>109</v>
      </c>
      <c r="L66" s="693" t="s">
        <v>135</v>
      </c>
      <c r="M66" s="693" t="s">
        <v>135</v>
      </c>
      <c r="N66" s="693" t="s">
        <v>135</v>
      </c>
      <c r="O66" s="693" t="s">
        <v>135</v>
      </c>
      <c r="P66" s="408"/>
    </row>
    <row r="67" spans="2:17" hidden="1" outlineLevel="1">
      <c r="P67" s="408"/>
    </row>
    <row r="68" spans="2:17" hidden="1" outlineLevel="1">
      <c r="D68" s="683" t="s">
        <v>487</v>
      </c>
      <c r="E68" s="214" t="s">
        <v>63</v>
      </c>
      <c r="H68" s="580">
        <v>2.7799999999999998E-2</v>
      </c>
      <c r="I68" s="580">
        <v>2.92E-2</v>
      </c>
      <c r="J68" s="580">
        <v>3.1199999999999999E-2</v>
      </c>
      <c r="K68" s="580">
        <v>3.2300000000000002E-2</v>
      </c>
      <c r="L68" s="696">
        <v>3.3000000000000002E-2</v>
      </c>
      <c r="M68" s="696">
        <v>3.4799999999999998E-2</v>
      </c>
      <c r="N68" s="696">
        <v>3.8199999999999998E-2</v>
      </c>
      <c r="O68" s="696">
        <v>4.07E-2</v>
      </c>
      <c r="P68" s="408"/>
    </row>
    <row r="69" spans="2:17" hidden="1" outlineLevel="1">
      <c r="D69" s="212"/>
      <c r="E69" s="214" t="s">
        <v>65</v>
      </c>
      <c r="H69" s="580">
        <v>0.1769</v>
      </c>
      <c r="I69" s="580">
        <v>0.18590000000000001</v>
      </c>
      <c r="J69" s="580">
        <v>0.19839999999999999</v>
      </c>
      <c r="K69" s="580">
        <v>0.20530000000000001</v>
      </c>
      <c r="L69" s="696">
        <v>0.20960000000000001</v>
      </c>
      <c r="M69" s="696">
        <v>0.22070000000000001</v>
      </c>
      <c r="N69" s="696">
        <v>0.24210000000000001</v>
      </c>
      <c r="O69" s="696">
        <v>0.2581</v>
      </c>
      <c r="P69" s="408"/>
    </row>
    <row r="70" spans="2:17" hidden="1" outlineLevel="1">
      <c r="D70" s="212"/>
      <c r="E70" s="214" t="s">
        <v>488</v>
      </c>
      <c r="H70" s="580">
        <v>9.4399999999999998E-2</v>
      </c>
      <c r="I70" s="580">
        <v>9.9199999999999997E-2</v>
      </c>
      <c r="J70" s="580">
        <v>0.10589999999999999</v>
      </c>
      <c r="K70" s="580">
        <v>0.1096</v>
      </c>
      <c r="L70" s="696">
        <v>0.1119</v>
      </c>
      <c r="M70" s="696">
        <v>0.1178</v>
      </c>
      <c r="N70" s="696">
        <v>0.12920000000000001</v>
      </c>
      <c r="O70" s="696">
        <v>0.13769999999999999</v>
      </c>
      <c r="P70" s="408"/>
    </row>
    <row r="71" spans="2:17" hidden="1" outlineLevel="1">
      <c r="P71" s="408"/>
    </row>
    <row r="72" spans="2:17" hidden="1" outlineLevel="1">
      <c r="D72" s="683" t="s">
        <v>489</v>
      </c>
      <c r="E72" s="214" t="s">
        <v>63</v>
      </c>
      <c r="H72" s="694">
        <v>4.114474827174349</v>
      </c>
      <c r="I72" s="694">
        <v>4.2952419355980336</v>
      </c>
      <c r="J72" s="694">
        <v>4.4350883011830486</v>
      </c>
      <c r="K72" s="694">
        <v>4.5115004355034047</v>
      </c>
      <c r="L72" s="694" t="s">
        <v>135</v>
      </c>
      <c r="M72" s="694" t="s">
        <v>135</v>
      </c>
      <c r="N72" s="694" t="s">
        <v>135</v>
      </c>
      <c r="O72" s="694" t="s">
        <v>135</v>
      </c>
      <c r="P72" s="408"/>
    </row>
    <row r="73" spans="2:17" hidden="1" outlineLevel="1">
      <c r="E73" s="214" t="s">
        <v>65</v>
      </c>
      <c r="H73" s="694">
        <v>79.419255000000007</v>
      </c>
      <c r="I73" s="694">
        <v>82.781270000000006</v>
      </c>
      <c r="J73" s="694">
        <v>84.726719999999986</v>
      </c>
      <c r="K73" s="694">
        <v>81.678605000000005</v>
      </c>
      <c r="L73" s="694" t="s">
        <v>135</v>
      </c>
      <c r="M73" s="694" t="s">
        <v>135</v>
      </c>
      <c r="N73" s="694" t="s">
        <v>135</v>
      </c>
      <c r="O73" s="694" t="s">
        <v>135</v>
      </c>
      <c r="P73" s="408"/>
    </row>
    <row r="74" spans="2:17" hidden="1" outlineLevel="1">
      <c r="E74" s="214" t="s">
        <v>488</v>
      </c>
      <c r="H74" s="582">
        <v>42.380879999999998</v>
      </c>
      <c r="I74" s="582">
        <v>44.173760000000001</v>
      </c>
      <c r="J74" s="582">
        <v>45.224595000000001</v>
      </c>
      <c r="K74" s="582">
        <v>43.604360000000007</v>
      </c>
      <c r="L74" s="582" t="s">
        <v>135</v>
      </c>
      <c r="M74" s="582" t="s">
        <v>135</v>
      </c>
      <c r="N74" s="582" t="s">
        <v>135</v>
      </c>
      <c r="O74" s="582" t="s">
        <v>135</v>
      </c>
      <c r="P74" s="408"/>
    </row>
    <row r="75" spans="2:17" hidden="1" outlineLevel="1">
      <c r="E75" s="214" t="s">
        <v>18</v>
      </c>
      <c r="H75" s="695">
        <v>125.91460982717436</v>
      </c>
      <c r="I75" s="695">
        <v>131.25027193559805</v>
      </c>
      <c r="J75" s="695">
        <v>134.38640330118304</v>
      </c>
      <c r="K75" s="695">
        <v>129.79446543550341</v>
      </c>
      <c r="L75" s="695">
        <v>0</v>
      </c>
      <c r="M75" s="695">
        <v>0</v>
      </c>
      <c r="N75" s="695">
        <v>0</v>
      </c>
      <c r="O75" s="695">
        <v>0</v>
      </c>
      <c r="P75" s="408"/>
    </row>
    <row r="76" spans="2:17" hidden="1" outlineLevel="1">
      <c r="H76" s="695"/>
      <c r="I76" s="695"/>
      <c r="J76" s="695"/>
      <c r="K76" s="695"/>
      <c r="L76" s="695"/>
      <c r="M76" s="695"/>
      <c r="N76" s="695"/>
      <c r="O76" s="695"/>
      <c r="P76" s="408"/>
    </row>
    <row r="77" spans="2:17" hidden="1" outlineLevel="1">
      <c r="D77" s="697" t="s">
        <v>492</v>
      </c>
      <c r="H77" s="695">
        <v>395.30774165972633</v>
      </c>
      <c r="I77" s="695">
        <v>412.18006588561786</v>
      </c>
      <c r="J77" s="695">
        <v>421.25355373939732</v>
      </c>
      <c r="K77" s="695">
        <v>411.61294895363591</v>
      </c>
      <c r="L77" s="695">
        <v>406.33942025143966</v>
      </c>
      <c r="M77" s="695">
        <v>414.97347016135757</v>
      </c>
      <c r="N77" s="695">
        <v>444.37565574004759</v>
      </c>
      <c r="O77" s="695">
        <v>458.38623861561717</v>
      </c>
      <c r="P77" s="408"/>
    </row>
    <row r="78" spans="2:17" hidden="1" outlineLevel="1">
      <c r="H78" s="695"/>
      <c r="I78" s="695"/>
      <c r="J78" s="695"/>
      <c r="K78" s="695"/>
      <c r="L78" s="695"/>
      <c r="M78" s="695"/>
      <c r="N78" s="695"/>
      <c r="O78" s="695"/>
      <c r="P78" s="408"/>
    </row>
    <row r="79" spans="2:17" collapsed="1">
      <c r="B79" s="214">
        <v>28</v>
      </c>
      <c r="D79" s="560" t="s">
        <v>493</v>
      </c>
      <c r="E79" s="193" t="s">
        <v>91</v>
      </c>
      <c r="H79" s="698">
        <v>14800.269162497658</v>
      </c>
      <c r="I79" s="710">
        <v>14709.732656157648</v>
      </c>
      <c r="J79" s="710">
        <v>14215.026606355927</v>
      </c>
      <c r="K79" s="710">
        <v>13967.493608369672</v>
      </c>
      <c r="L79" s="710" t="s">
        <v>135</v>
      </c>
      <c r="M79" s="710" t="s">
        <v>135</v>
      </c>
      <c r="N79" s="710" t="s">
        <v>135</v>
      </c>
      <c r="O79" s="710" t="s">
        <v>135</v>
      </c>
      <c r="P79" s="768"/>
      <c r="Q79" s="769"/>
    </row>
    <row r="80" spans="2:17">
      <c r="B80" s="221">
        <v>29</v>
      </c>
      <c r="C80" s="699"/>
      <c r="D80" s="706" t="s">
        <v>437</v>
      </c>
      <c r="E80" s="707" t="s">
        <v>491</v>
      </c>
      <c r="H80" s="700">
        <v>125.91460982717436</v>
      </c>
      <c r="I80" s="709">
        <v>131.25027193559805</v>
      </c>
      <c r="J80" s="709">
        <v>134.38640330118304</v>
      </c>
      <c r="K80" s="709">
        <v>129.79446543550341</v>
      </c>
      <c r="L80" s="709">
        <v>128.13155652896791</v>
      </c>
      <c r="M80" s="709">
        <v>130.85414311291788</v>
      </c>
      <c r="N80" s="709">
        <v>140.12557388185465</v>
      </c>
      <c r="O80" s="709">
        <v>144.54354984543204</v>
      </c>
      <c r="P80" s="770"/>
      <c r="Q80" s="771"/>
    </row>
    <row r="81" spans="1:23">
      <c r="B81" s="214">
        <v>30</v>
      </c>
      <c r="D81" s="325" t="s">
        <v>494</v>
      </c>
      <c r="E81" s="708" t="s">
        <v>490</v>
      </c>
      <c r="F81" s="482"/>
      <c r="G81" s="234"/>
      <c r="H81" s="705">
        <v>128.38255278613195</v>
      </c>
      <c r="I81" s="705">
        <v>131.25027193559805</v>
      </c>
      <c r="J81" s="705">
        <v>132.95361413584527</v>
      </c>
      <c r="K81" s="705">
        <v>125.89277861810083</v>
      </c>
      <c r="L81" s="705">
        <v>120.98306895931385</v>
      </c>
      <c r="M81" s="705">
        <v>119.8387602736511</v>
      </c>
      <c r="N81" s="705">
        <v>124.41077678744459</v>
      </c>
      <c r="O81" s="705">
        <v>124.23357770032028</v>
      </c>
      <c r="P81" s="770"/>
      <c r="Q81" s="771"/>
      <c r="S81" s="232"/>
      <c r="T81" s="232"/>
      <c r="U81" s="232"/>
      <c r="V81" s="232"/>
      <c r="W81" s="232"/>
    </row>
    <row r="82" spans="1:23">
      <c r="B82" s="214">
        <v>31</v>
      </c>
      <c r="D82" s="325" t="s">
        <v>446</v>
      </c>
      <c r="E82" s="708"/>
      <c r="F82" s="482"/>
      <c r="G82" s="234"/>
      <c r="H82" s="623"/>
      <c r="I82" s="623">
        <v>2.2337296519125305E-2</v>
      </c>
      <c r="J82" s="623">
        <v>1.2977818446601175E-2</v>
      </c>
      <c r="K82" s="623">
        <v>-5.3107510943854686E-2</v>
      </c>
      <c r="L82" s="623">
        <v>-3.8999136508700905E-2</v>
      </c>
      <c r="M82" s="623">
        <v>-9.4584200541942831E-3</v>
      </c>
      <c r="N82" s="623">
        <v>3.8151400292804283E-2</v>
      </c>
      <c r="O82" s="623">
        <v>-1.4243065729511173E-3</v>
      </c>
      <c r="P82" s="772"/>
      <c r="Q82" s="773"/>
      <c r="S82" s="232"/>
      <c r="T82" s="232"/>
      <c r="U82" s="232"/>
      <c r="V82" s="232"/>
      <c r="W82" s="232"/>
    </row>
    <row r="83" spans="1:23">
      <c r="D83" s="212"/>
      <c r="E83" s="212"/>
      <c r="G83" s="212"/>
      <c r="H83" s="473"/>
      <c r="I83" s="473"/>
      <c r="J83" s="473"/>
      <c r="K83" s="473"/>
      <c r="L83" s="473"/>
      <c r="M83" s="473"/>
      <c r="N83" s="473"/>
      <c r="O83" s="473"/>
      <c r="P83" s="408"/>
    </row>
    <row r="84" spans="1:23">
      <c r="D84" s="387" t="s">
        <v>439</v>
      </c>
      <c r="E84" s="212"/>
      <c r="G84" s="212"/>
      <c r="P84" s="408"/>
    </row>
    <row r="85" spans="1:23">
      <c r="D85" s="212"/>
      <c r="E85" s="212"/>
      <c r="G85" s="212"/>
      <c r="P85" s="408"/>
    </row>
    <row r="86" spans="1:23">
      <c r="B86" s="214">
        <v>32</v>
      </c>
      <c r="D86" s="199" t="s">
        <v>226</v>
      </c>
      <c r="E86" s="193" t="s">
        <v>343</v>
      </c>
      <c r="F86" s="447"/>
      <c r="G86" s="480"/>
      <c r="H86" s="481">
        <v>8.8699999999999992</v>
      </c>
      <c r="I86" s="481">
        <v>8.8800000000000008</v>
      </c>
      <c r="J86" s="481">
        <v>8.77</v>
      </c>
      <c r="K86" s="481">
        <v>8.77</v>
      </c>
      <c r="L86" s="481">
        <v>8.77</v>
      </c>
      <c r="M86" s="481">
        <v>8.77</v>
      </c>
      <c r="N86" s="481">
        <v>8.77</v>
      </c>
      <c r="O86" s="481">
        <v>8.77</v>
      </c>
      <c r="P86" s="196"/>
      <c r="Q86" s="197"/>
    </row>
    <row r="87" spans="1:23">
      <c r="B87" s="214">
        <v>33</v>
      </c>
      <c r="D87" s="320" t="s">
        <v>344</v>
      </c>
      <c r="E87" s="310"/>
      <c r="F87" s="482"/>
      <c r="G87" s="480"/>
      <c r="H87" s="483">
        <v>10.315809999999999</v>
      </c>
      <c r="I87" s="483">
        <v>10.701127740203553</v>
      </c>
      <c r="J87" s="483">
        <v>10.757714378168743</v>
      </c>
      <c r="K87" s="483">
        <v>10.811068268260835</v>
      </c>
      <c r="L87" s="483">
        <v>11.048825372095591</v>
      </c>
      <c r="M87" s="483">
        <v>11.391338958630557</v>
      </c>
      <c r="N87" s="483">
        <v>11.750166135827422</v>
      </c>
      <c r="O87" s="483">
        <v>12.137921618309727</v>
      </c>
      <c r="P87" s="196"/>
      <c r="Q87" s="197"/>
    </row>
    <row r="88" spans="1:23">
      <c r="B88" s="214">
        <v>34</v>
      </c>
      <c r="D88" s="199" t="s">
        <v>345</v>
      </c>
      <c r="E88" s="200"/>
      <c r="F88" s="447"/>
      <c r="G88" s="480"/>
      <c r="H88" s="454">
        <v>0</v>
      </c>
      <c r="I88" s="454">
        <v>0</v>
      </c>
      <c r="J88" s="454">
        <v>-4.2089592021456763</v>
      </c>
      <c r="K88" s="454">
        <v>-2.1244526392328802</v>
      </c>
      <c r="L88" s="454">
        <v>-3.4168618965820721</v>
      </c>
      <c r="M88" s="454">
        <v>-3.8442321060021327</v>
      </c>
      <c r="N88" s="454">
        <v>-2.6673714545473226</v>
      </c>
      <c r="O88" s="454">
        <v>-3.0673074062128829</v>
      </c>
      <c r="P88" s="736" t="s">
        <v>468</v>
      </c>
      <c r="Q88" s="765"/>
    </row>
    <row r="89" spans="1:23">
      <c r="B89" s="214">
        <v>35</v>
      </c>
      <c r="D89" s="199" t="s">
        <v>346</v>
      </c>
      <c r="E89" s="200"/>
      <c r="F89" s="447"/>
      <c r="G89" s="480"/>
      <c r="H89" s="454">
        <v>0.54524476049999981</v>
      </c>
      <c r="I89" s="454">
        <v>0</v>
      </c>
      <c r="J89" s="454">
        <v>-1.2253123207802016E-2</v>
      </c>
      <c r="K89" s="454">
        <v>7.78112457077762E-2</v>
      </c>
      <c r="L89" s="454">
        <v>-1.4737070787696347E-2</v>
      </c>
      <c r="M89" s="454">
        <v>-0.24793575922267758</v>
      </c>
      <c r="N89" s="454">
        <v>1.3551863249878764E-6</v>
      </c>
      <c r="O89" s="454">
        <v>-4.2354014839828381E-4</v>
      </c>
      <c r="P89" s="196"/>
      <c r="Q89" s="197"/>
    </row>
    <row r="90" spans="1:23" ht="16.5" thickBot="1">
      <c r="B90" s="214">
        <v>36</v>
      </c>
      <c r="D90" s="321" t="s">
        <v>347</v>
      </c>
      <c r="E90" s="322"/>
      <c r="F90" s="484"/>
      <c r="G90" s="480"/>
      <c r="H90" s="485">
        <v>10.861054760499998</v>
      </c>
      <c r="I90" s="485">
        <v>10.701127740203553</v>
      </c>
      <c r="J90" s="485">
        <v>6.5365020528152646</v>
      </c>
      <c r="K90" s="485">
        <v>8.7644268747357312</v>
      </c>
      <c r="L90" s="485">
        <v>7.6172264047258231</v>
      </c>
      <c r="M90" s="485">
        <v>7.2991710934057465</v>
      </c>
      <c r="N90" s="485">
        <v>9.0827960364664246</v>
      </c>
      <c r="O90" s="485">
        <v>9.0701906719484455</v>
      </c>
      <c r="P90" s="196"/>
      <c r="Q90" s="197"/>
    </row>
    <row r="91" spans="1:23" ht="16.5" thickBot="1">
      <c r="B91" s="214">
        <v>37</v>
      </c>
      <c r="D91" s="323" t="s">
        <v>90</v>
      </c>
      <c r="E91" s="324"/>
      <c r="F91" s="486"/>
      <c r="G91" s="480"/>
      <c r="H91" s="487">
        <v>10.87283208</v>
      </c>
      <c r="I91" s="488">
        <v>10.626338000000001</v>
      </c>
      <c r="J91" s="488">
        <v>6.5506565999999991</v>
      </c>
      <c r="K91" s="488">
        <v>9.0015781362400009</v>
      </c>
      <c r="L91" s="488">
        <v>7.6172251191827041</v>
      </c>
      <c r="M91" s="488">
        <v>7.29956897905247</v>
      </c>
      <c r="N91" s="488">
        <v>9.0827946812800988</v>
      </c>
      <c r="O91" s="489">
        <v>9.0698152255125528</v>
      </c>
      <c r="P91" s="196"/>
      <c r="Q91" s="197"/>
    </row>
    <row r="92" spans="1:23">
      <c r="A92" s="233"/>
      <c r="B92" s="214">
        <v>38</v>
      </c>
      <c r="C92" s="233"/>
      <c r="D92" s="208" t="s">
        <v>348</v>
      </c>
      <c r="E92" s="209"/>
      <c r="F92" s="490"/>
      <c r="G92" s="480"/>
      <c r="H92" s="567">
        <v>1.1777319500001937E-2</v>
      </c>
      <c r="I92" s="567">
        <v>-7.4789740203552668E-2</v>
      </c>
      <c r="J92" s="567">
        <v>1.4154547184734412E-2</v>
      </c>
      <c r="K92" s="567">
        <v>0.23715126150426968</v>
      </c>
      <c r="L92" s="567">
        <v>-1.2855431190672562E-6</v>
      </c>
      <c r="M92" s="567">
        <v>3.978856467234948E-4</v>
      </c>
      <c r="N92" s="567">
        <v>-1.3551863258243202E-6</v>
      </c>
      <c r="O92" s="567">
        <v>-3.7544643589271232E-4</v>
      </c>
      <c r="P92" s="196"/>
      <c r="Q92" s="197"/>
    </row>
    <row r="93" spans="1:23">
      <c r="B93" s="214">
        <v>39</v>
      </c>
      <c r="D93" s="325" t="s">
        <v>349</v>
      </c>
      <c r="E93" s="326"/>
      <c r="F93" s="482"/>
      <c r="G93" s="234"/>
      <c r="H93" s="482"/>
      <c r="I93" s="491">
        <v>-1.6220809548505163E-3</v>
      </c>
      <c r="J93" s="491">
        <v>-0.36552970917716293</v>
      </c>
      <c r="K93" s="491">
        <v>0.38917876005399071</v>
      </c>
      <c r="L93" s="491">
        <v>-0.1276318811278577</v>
      </c>
      <c r="M93" s="491">
        <v>-1.2064271878651542E-2</v>
      </c>
      <c r="N93" s="491">
        <v>0.27932369575220251</v>
      </c>
      <c r="O93" s="491">
        <v>3.2231980173792946E-2</v>
      </c>
      <c r="P93" s="196"/>
      <c r="Q93" s="197"/>
    </row>
    <row r="94" spans="1:23">
      <c r="D94" s="212"/>
      <c r="E94" s="212"/>
      <c r="F94" s="234"/>
      <c r="G94" s="234"/>
      <c r="H94" s="492"/>
      <c r="I94" s="492"/>
      <c r="J94" s="492"/>
      <c r="K94" s="492"/>
      <c r="L94" s="492"/>
      <c r="M94" s="492"/>
      <c r="N94" s="492"/>
      <c r="O94" s="492"/>
      <c r="P94" s="408"/>
    </row>
    <row r="95" spans="1:23" s="235" customFormat="1">
      <c r="B95" s="566"/>
      <c r="D95" s="387" t="s">
        <v>440</v>
      </c>
      <c r="P95" s="418"/>
      <c r="Q95" s="418"/>
    </row>
    <row r="96" spans="1:23" s="235" customFormat="1">
      <c r="B96" s="566"/>
      <c r="P96" s="418"/>
      <c r="Q96" s="418"/>
    </row>
    <row r="97" spans="1:24" s="235" customFormat="1">
      <c r="A97" s="236"/>
      <c r="B97" s="214">
        <v>40</v>
      </c>
      <c r="C97" s="236"/>
      <c r="D97" s="320" t="s">
        <v>350</v>
      </c>
      <c r="E97" s="327"/>
      <c r="F97" s="493"/>
      <c r="G97" s="494"/>
      <c r="H97" s="483">
        <v>384.44668689922634</v>
      </c>
      <c r="I97" s="483">
        <v>401.47893814541436</v>
      </c>
      <c r="J97" s="483">
        <v>414.71705168658207</v>
      </c>
      <c r="K97" s="483">
        <v>402.84852207890026</v>
      </c>
      <c r="L97" s="483">
        <v>398.72219384671388</v>
      </c>
      <c r="M97" s="483">
        <v>407.67429906795189</v>
      </c>
      <c r="N97" s="483">
        <v>435.29285970358114</v>
      </c>
      <c r="O97" s="483">
        <v>449.31604794366865</v>
      </c>
      <c r="P97" s="329"/>
      <c r="Q97" s="197"/>
      <c r="S97" s="237"/>
      <c r="T97" s="237"/>
      <c r="U97" s="237"/>
      <c r="V97" s="237"/>
      <c r="W97" s="237"/>
    </row>
    <row r="98" spans="1:24" s="235" customFormat="1">
      <c r="A98" s="236"/>
      <c r="B98" s="214">
        <v>41</v>
      </c>
      <c r="C98" s="236"/>
      <c r="D98" s="320" t="s">
        <v>351</v>
      </c>
      <c r="E98" s="327"/>
      <c r="F98" s="493"/>
      <c r="G98" s="494"/>
      <c r="H98" s="483">
        <v>387.48789619999997</v>
      </c>
      <c r="I98" s="483">
        <v>398.88317518000002</v>
      </c>
      <c r="J98" s="483">
        <v>408.40959413999997</v>
      </c>
      <c r="K98" s="483">
        <v>402.37028881006074</v>
      </c>
      <c r="L98" s="483">
        <v>398.72303575568725</v>
      </c>
      <c r="M98" s="483">
        <v>407.67390118230509</v>
      </c>
      <c r="N98" s="483">
        <v>435.29286105876747</v>
      </c>
      <c r="O98" s="483">
        <v>449.31642339010466</v>
      </c>
      <c r="P98" s="329"/>
      <c r="Q98" s="197"/>
      <c r="S98" s="237"/>
      <c r="T98" s="237"/>
      <c r="U98" s="237"/>
      <c r="V98" s="237"/>
      <c r="W98" s="237"/>
    </row>
    <row r="99" spans="1:24" s="235" customFormat="1">
      <c r="B99" s="214">
        <v>42</v>
      </c>
      <c r="D99" s="320" t="s">
        <v>352</v>
      </c>
      <c r="E99" s="327"/>
      <c r="F99" s="493"/>
      <c r="G99" s="494"/>
      <c r="H99" s="495">
        <v>3.0412093007736303</v>
      </c>
      <c r="I99" s="495">
        <v>-2.5957629654143375</v>
      </c>
      <c r="J99" s="495">
        <v>-6.3074575465820999</v>
      </c>
      <c r="K99" s="495">
        <v>-0.47823326883951722</v>
      </c>
      <c r="L99" s="495">
        <v>8.4190897337066417E-4</v>
      </c>
      <c r="M99" s="495">
        <v>-3.9788564680520722E-4</v>
      </c>
      <c r="N99" s="495">
        <v>1.355186327600677E-6</v>
      </c>
      <c r="O99" s="495">
        <v>3.7544643600995187E-4</v>
      </c>
      <c r="P99" s="329"/>
      <c r="Q99" s="197"/>
      <c r="S99" s="237"/>
      <c r="T99" s="237"/>
      <c r="U99" s="237"/>
      <c r="V99" s="237"/>
      <c r="W99" s="237"/>
    </row>
    <row r="100" spans="1:24" s="235" customFormat="1">
      <c r="B100" s="214">
        <v>43</v>
      </c>
      <c r="D100" s="320" t="s">
        <v>353</v>
      </c>
      <c r="E100" s="328"/>
      <c r="F100" s="493"/>
      <c r="G100" s="494"/>
      <c r="H100" s="496">
        <v>5.1999999999999998E-2</v>
      </c>
      <c r="I100" s="496">
        <v>5.070194586005243E-2</v>
      </c>
      <c r="J100" s="496">
        <v>6.8094260422890796E-2</v>
      </c>
      <c r="K100" s="496">
        <v>3.4662491904579415E-2</v>
      </c>
      <c r="L100" s="496">
        <v>2.0879098280363793E-2</v>
      </c>
      <c r="M100" s="496">
        <v>5.3112316997255687E-2</v>
      </c>
      <c r="N100" s="496">
        <v>9.6948724758762247E-2</v>
      </c>
      <c r="O100" s="496">
        <v>6.59575000850329E-2</v>
      </c>
      <c r="P100" s="329"/>
      <c r="Q100" s="197"/>
    </row>
    <row r="101" spans="1:24" s="235" customFormat="1">
      <c r="B101" s="214"/>
      <c r="D101" s="194"/>
      <c r="E101" s="194"/>
      <c r="F101" s="494"/>
      <c r="G101" s="494"/>
      <c r="H101" s="497"/>
      <c r="I101" s="497"/>
      <c r="J101" s="497"/>
      <c r="K101" s="497"/>
      <c r="L101" s="497"/>
      <c r="M101" s="497"/>
      <c r="N101" s="497"/>
      <c r="O101" s="497"/>
      <c r="P101" s="498"/>
      <c r="Q101" s="498"/>
    </row>
    <row r="102" spans="1:24" s="235" customFormat="1">
      <c r="B102" s="214"/>
      <c r="D102" s="387" t="s">
        <v>441</v>
      </c>
      <c r="P102" s="418"/>
      <c r="Q102" s="418"/>
    </row>
    <row r="103" spans="1:24" s="235" customFormat="1">
      <c r="B103" s="214"/>
      <c r="P103" s="418"/>
      <c r="Q103" s="418"/>
    </row>
    <row r="104" spans="1:24" ht="15.75" customHeight="1">
      <c r="B104" s="214">
        <v>44</v>
      </c>
      <c r="D104" s="330" t="s">
        <v>354</v>
      </c>
      <c r="E104" s="331"/>
      <c r="F104" s="332"/>
      <c r="G104" s="499"/>
      <c r="H104" s="500">
        <v>-1.43E-2</v>
      </c>
      <c r="I104" s="500">
        <v>-3.5000000000000003E-2</v>
      </c>
      <c r="J104" s="500">
        <v>-6.6000000000000003E-2</v>
      </c>
      <c r="K104" s="500">
        <v>-0.03</v>
      </c>
      <c r="L104" s="500">
        <v>-0.03</v>
      </c>
      <c r="M104" s="500">
        <v>-0.03</v>
      </c>
      <c r="N104" s="500">
        <v>-0.03</v>
      </c>
      <c r="O104" s="500">
        <v>-0.03</v>
      </c>
      <c r="P104" s="763" t="s">
        <v>504</v>
      </c>
      <c r="Q104" s="764"/>
    </row>
    <row r="105" spans="1:24" ht="52.5" customHeight="1">
      <c r="D105" s="201" t="s">
        <v>410</v>
      </c>
      <c r="E105" s="202"/>
      <c r="F105" s="460"/>
      <c r="G105" s="410"/>
      <c r="H105" s="448"/>
      <c r="I105" s="448"/>
      <c r="J105" s="448"/>
      <c r="K105" s="448"/>
      <c r="L105" s="448"/>
      <c r="M105" s="448"/>
      <c r="N105" s="448"/>
      <c r="O105" s="448"/>
      <c r="P105" s="744"/>
      <c r="Q105" s="744"/>
      <c r="R105" s="667"/>
      <c r="S105" s="667"/>
      <c r="T105" s="667"/>
      <c r="U105" s="667"/>
      <c r="V105" s="667"/>
      <c r="W105" s="667"/>
      <c r="X105" s="667"/>
    </row>
    <row r="106" spans="1:24">
      <c r="D106" s="212"/>
      <c r="E106" s="212"/>
      <c r="G106" s="212"/>
      <c r="P106" s="668"/>
      <c r="Q106" s="668"/>
      <c r="R106" s="668"/>
      <c r="S106" s="668"/>
      <c r="T106" s="668"/>
      <c r="U106" s="668"/>
      <c r="V106" s="668"/>
      <c r="W106" s="668"/>
      <c r="X106" s="668"/>
    </row>
    <row r="107" spans="1:24" s="235" customFormat="1">
      <c r="B107" s="566"/>
      <c r="D107" s="387" t="s">
        <v>442</v>
      </c>
      <c r="P107" s="668"/>
      <c r="Q107" s="668"/>
      <c r="R107" s="668"/>
      <c r="S107" s="668"/>
      <c r="T107" s="668"/>
      <c r="U107" s="668"/>
      <c r="V107" s="668"/>
      <c r="W107" s="668"/>
      <c r="X107" s="668"/>
    </row>
    <row r="108" spans="1:24" s="235" customFormat="1">
      <c r="B108" s="566"/>
      <c r="H108" s="591" t="s">
        <v>91</v>
      </c>
      <c r="I108" s="679" t="s">
        <v>91</v>
      </c>
      <c r="J108" s="679" t="s">
        <v>91</v>
      </c>
      <c r="K108" s="592" t="s">
        <v>91</v>
      </c>
      <c r="L108" s="591" t="s">
        <v>92</v>
      </c>
      <c r="M108" s="591" t="s">
        <v>92</v>
      </c>
      <c r="N108" s="591" t="s">
        <v>92</v>
      </c>
      <c r="O108" s="591" t="s">
        <v>92</v>
      </c>
      <c r="P108" s="418"/>
      <c r="Q108" s="418"/>
    </row>
    <row r="109" spans="1:24" ht="27.75" customHeight="1">
      <c r="D109" s="333" t="s">
        <v>355</v>
      </c>
      <c r="E109" s="334" t="s">
        <v>356</v>
      </c>
      <c r="F109" s="501" t="s">
        <v>299</v>
      </c>
      <c r="G109" s="501"/>
      <c r="H109" s="502" t="s">
        <v>299</v>
      </c>
      <c r="I109" s="502" t="s">
        <v>300</v>
      </c>
      <c r="J109" s="502" t="s">
        <v>301</v>
      </c>
      <c r="K109" s="502" t="s">
        <v>302</v>
      </c>
      <c r="L109" s="502" t="s">
        <v>303</v>
      </c>
      <c r="M109" s="502" t="s">
        <v>407</v>
      </c>
      <c r="N109" s="502" t="s">
        <v>408</v>
      </c>
      <c r="O109" s="502" t="s">
        <v>409</v>
      </c>
      <c r="P109" s="503" t="s">
        <v>212</v>
      </c>
      <c r="Q109" s="502" t="s">
        <v>357</v>
      </c>
    </row>
    <row r="110" spans="1:24">
      <c r="B110" s="214">
        <v>45</v>
      </c>
      <c r="D110" s="552" t="s">
        <v>426</v>
      </c>
      <c r="E110" s="542" t="s">
        <v>359</v>
      </c>
      <c r="F110" s="504"/>
      <c r="G110" s="504"/>
      <c r="H110" s="505">
        <v>2.92E-2</v>
      </c>
      <c r="I110" s="506">
        <v>2.7199999999999998E-2</v>
      </c>
      <c r="J110" s="506">
        <v>2.5499999999999998E-2</v>
      </c>
      <c r="K110" s="506">
        <v>2.3806000000000001E-2</v>
      </c>
      <c r="L110" s="506">
        <v>2.3E-2</v>
      </c>
      <c r="M110" s="506">
        <v>2.1700000000000001E-2</v>
      </c>
      <c r="N110" s="506">
        <v>0.02</v>
      </c>
      <c r="O110" s="506">
        <v>1.7100000000000001E-2</v>
      </c>
      <c r="P110" s="508" t="s">
        <v>425</v>
      </c>
      <c r="Q110" s="509" t="s">
        <v>360</v>
      </c>
    </row>
    <row r="111" spans="1:24">
      <c r="B111" s="214">
        <v>46</v>
      </c>
      <c r="D111" s="552" t="s">
        <v>430</v>
      </c>
      <c r="E111" s="542" t="s">
        <v>423</v>
      </c>
      <c r="F111" s="504"/>
      <c r="G111" s="504"/>
      <c r="H111" s="510">
        <v>0</v>
      </c>
      <c r="I111" s="711">
        <v>-2.007388401208118</v>
      </c>
      <c r="J111" s="511">
        <v>-3.4568653710979698</v>
      </c>
      <c r="K111" s="511">
        <v>-5.3774156192643741</v>
      </c>
      <c r="L111" s="511">
        <v>-7.5416351356620952</v>
      </c>
      <c r="M111" s="511">
        <v>-8.9579514395516853</v>
      </c>
      <c r="N111" s="511">
        <v>-11.013047906687156</v>
      </c>
      <c r="O111" s="511">
        <v>-14.426354679227609</v>
      </c>
      <c r="P111" s="508" t="s">
        <v>427</v>
      </c>
      <c r="Q111" s="509" t="s">
        <v>360</v>
      </c>
    </row>
    <row r="112" spans="1:24">
      <c r="B112" s="214">
        <v>47</v>
      </c>
      <c r="D112" s="553" t="s">
        <v>361</v>
      </c>
      <c r="E112" s="554" t="s">
        <v>362</v>
      </c>
      <c r="F112" s="504"/>
      <c r="G112" s="504"/>
      <c r="H112" s="510">
        <v>0</v>
      </c>
      <c r="I112" s="510">
        <v>0</v>
      </c>
      <c r="J112" s="511">
        <v>-0.29300000000000637</v>
      </c>
      <c r="K112" s="511">
        <v>-0.19024658101699288</v>
      </c>
      <c r="L112" s="511">
        <v>-1.5666556767036468</v>
      </c>
      <c r="M112" s="511">
        <v>-1.3625327939312797</v>
      </c>
      <c r="N112" s="511">
        <v>-1.1602247827676706</v>
      </c>
      <c r="O112" s="511">
        <v>-2.4865654813186779</v>
      </c>
      <c r="P112" s="508" t="s">
        <v>471</v>
      </c>
      <c r="Q112" s="514" t="s">
        <v>363</v>
      </c>
    </row>
    <row r="113" spans="2:17">
      <c r="B113" s="214">
        <v>48</v>
      </c>
      <c r="D113" s="553" t="s">
        <v>364</v>
      </c>
      <c r="E113" s="554" t="s">
        <v>365</v>
      </c>
      <c r="F113" s="504"/>
      <c r="G113" s="504"/>
      <c r="H113" s="510"/>
      <c r="I113" s="513"/>
      <c r="J113" s="513"/>
      <c r="K113" s="513"/>
      <c r="L113" s="513"/>
      <c r="M113" s="513"/>
      <c r="N113" s="513"/>
      <c r="O113" s="513"/>
      <c r="P113" s="508" t="s">
        <v>476</v>
      </c>
      <c r="Q113" s="514" t="s">
        <v>363</v>
      </c>
    </row>
    <row r="114" spans="2:17" ht="25.5">
      <c r="B114" s="214">
        <v>49</v>
      </c>
      <c r="D114" s="553" t="s">
        <v>366</v>
      </c>
      <c r="E114" s="554" t="s">
        <v>367</v>
      </c>
      <c r="F114" s="504"/>
      <c r="G114" s="504"/>
      <c r="H114" s="510"/>
      <c r="I114" s="513"/>
      <c r="J114" s="511">
        <v>0.32013186259416671</v>
      </c>
      <c r="K114" s="511">
        <v>0.32013186259416671</v>
      </c>
      <c r="L114" s="511">
        <v>0.32013186259416671</v>
      </c>
      <c r="M114" s="511">
        <v>-1.8194396696039916</v>
      </c>
      <c r="N114" s="511">
        <v>-1.8194396696038779</v>
      </c>
      <c r="O114" s="511">
        <v>-1.8194396696032527</v>
      </c>
      <c r="P114" s="508" t="s">
        <v>452</v>
      </c>
      <c r="Q114" s="514" t="s">
        <v>368</v>
      </c>
    </row>
    <row r="115" spans="2:17">
      <c r="B115" s="214">
        <v>50</v>
      </c>
      <c r="D115" s="555" t="s">
        <v>369</v>
      </c>
      <c r="E115" s="556" t="s">
        <v>370</v>
      </c>
      <c r="F115" s="504"/>
      <c r="G115" s="504"/>
      <c r="H115" s="510"/>
      <c r="I115" s="516"/>
      <c r="J115" s="516"/>
      <c r="K115" s="516"/>
      <c r="L115" s="516"/>
      <c r="M115" s="516"/>
      <c r="N115" s="516"/>
      <c r="O115" s="516"/>
      <c r="P115" s="508" t="s">
        <v>476</v>
      </c>
      <c r="Q115" s="517" t="s">
        <v>368</v>
      </c>
    </row>
    <row r="116" spans="2:17" s="437" customFormat="1" ht="16.5" thickBot="1">
      <c r="B116" s="214">
        <v>51</v>
      </c>
      <c r="D116" s="742" t="s">
        <v>420</v>
      </c>
      <c r="E116" s="743"/>
      <c r="F116" s="518"/>
      <c r="G116" s="518"/>
      <c r="H116" s="519"/>
      <c r="I116" s="524">
        <v>-2.007388401208118</v>
      </c>
      <c r="J116" s="520">
        <v>-3.4297335085038094</v>
      </c>
      <c r="K116" s="520">
        <v>-5.2475303376872002</v>
      </c>
      <c r="L116" s="520">
        <v>-8.7881589497715744</v>
      </c>
      <c r="M116" s="520">
        <v>-12.139923903086956</v>
      </c>
      <c r="N116" s="520">
        <v>-13.992712359058704</v>
      </c>
      <c r="O116" s="520">
        <v>-18.732359830149537</v>
      </c>
      <c r="P116" s="520"/>
      <c r="Q116" s="521"/>
    </row>
    <row r="117" spans="2:17" ht="16.5" thickTop="1">
      <c r="B117" s="214">
        <v>52</v>
      </c>
      <c r="D117" s="552" t="s">
        <v>371</v>
      </c>
      <c r="E117" s="542" t="s">
        <v>372</v>
      </c>
      <c r="F117" s="504"/>
      <c r="G117" s="504"/>
      <c r="H117" s="510"/>
      <c r="I117" s="712">
        <v>-14.073390704007844</v>
      </c>
      <c r="J117" s="507"/>
      <c r="K117" s="507"/>
      <c r="L117" s="507"/>
      <c r="M117" s="507"/>
      <c r="N117" s="507"/>
      <c r="O117" s="507"/>
      <c r="P117" s="508" t="s">
        <v>428</v>
      </c>
      <c r="Q117" s="509" t="s">
        <v>373</v>
      </c>
    </row>
    <row r="118" spans="2:17" ht="15.75" customHeight="1">
      <c r="B118" s="214">
        <v>53</v>
      </c>
      <c r="D118" s="552" t="s">
        <v>374</v>
      </c>
      <c r="E118" s="542" t="s">
        <v>375</v>
      </c>
      <c r="F118" s="504"/>
      <c r="G118" s="504"/>
      <c r="H118" s="510"/>
      <c r="I118" s="712">
        <v>17.398062412967949</v>
      </c>
      <c r="J118" s="507"/>
      <c r="K118" s="507"/>
      <c r="L118" s="507"/>
      <c r="M118" s="507"/>
      <c r="N118" s="507"/>
      <c r="O118" s="507"/>
      <c r="P118" s="508" t="s">
        <v>429</v>
      </c>
      <c r="Q118" s="509" t="s">
        <v>373</v>
      </c>
    </row>
    <row r="119" spans="2:17">
      <c r="B119" s="214">
        <v>54</v>
      </c>
      <c r="D119" s="553" t="s">
        <v>376</v>
      </c>
      <c r="E119" s="554" t="s">
        <v>377</v>
      </c>
      <c r="F119" s="504"/>
      <c r="G119" s="504"/>
      <c r="H119" s="510"/>
      <c r="I119" s="513"/>
      <c r="J119" s="513"/>
      <c r="K119" s="513"/>
      <c r="L119" s="513"/>
      <c r="M119" s="513"/>
      <c r="N119" s="513"/>
      <c r="O119" s="513"/>
      <c r="P119" s="508" t="s">
        <v>476</v>
      </c>
      <c r="Q119" s="514" t="s">
        <v>373</v>
      </c>
    </row>
    <row r="120" spans="2:17">
      <c r="B120" s="214">
        <v>55</v>
      </c>
      <c r="D120" s="553" t="s">
        <v>378</v>
      </c>
      <c r="E120" s="554" t="s">
        <v>379</v>
      </c>
      <c r="F120" s="522"/>
      <c r="G120" s="522"/>
      <c r="H120" s="510"/>
      <c r="I120" s="513"/>
      <c r="J120" s="513"/>
      <c r="K120" s="513"/>
      <c r="L120" s="513"/>
      <c r="M120" s="513"/>
      <c r="N120" s="513"/>
      <c r="O120" s="513"/>
      <c r="P120" s="508" t="s">
        <v>476</v>
      </c>
      <c r="Q120" s="514" t="s">
        <v>373</v>
      </c>
    </row>
    <row r="121" spans="2:17" s="437" customFormat="1" ht="16.5" thickBot="1">
      <c r="B121" s="214">
        <v>56</v>
      </c>
      <c r="D121" s="742" t="s">
        <v>421</v>
      </c>
      <c r="E121" s="743"/>
      <c r="F121" s="518"/>
      <c r="G121" s="518"/>
      <c r="H121" s="519"/>
      <c r="I121" s="524">
        <v>2.9556922968116788</v>
      </c>
      <c r="J121" s="520">
        <v>1.1169147778971364</v>
      </c>
      <c r="K121" s="520">
        <v>1.2814694993652438</v>
      </c>
      <c r="L121" s="520">
        <v>1.451425613390029</v>
      </c>
      <c r="M121" s="520">
        <v>1.6270298380155737</v>
      </c>
      <c r="N121" s="520">
        <v>1.8085866851631067</v>
      </c>
      <c r="O121" s="520">
        <v>1.9963655215265135</v>
      </c>
      <c r="P121" s="520"/>
      <c r="Q121" s="521"/>
    </row>
    <row r="122" spans="2:17" s="437" customFormat="1" ht="17.25" thickTop="1" thickBot="1">
      <c r="B122" s="214">
        <v>57</v>
      </c>
      <c r="D122" s="742" t="s">
        <v>424</v>
      </c>
      <c r="E122" s="743"/>
      <c r="F122" s="518"/>
      <c r="G122" s="518"/>
      <c r="H122" s="524">
        <v>0</v>
      </c>
      <c r="I122" s="524">
        <v>0</v>
      </c>
      <c r="J122" s="520">
        <v>-2.3122693767793487</v>
      </c>
      <c r="K122" s="520">
        <v>-1.66189784950645</v>
      </c>
      <c r="L122" s="520">
        <v>-2.3915063209751892</v>
      </c>
      <c r="M122" s="520">
        <v>-3.266439615207327</v>
      </c>
      <c r="N122" s="520">
        <v>-2.2668576821002029</v>
      </c>
      <c r="O122" s="520">
        <v>-1.9960311086612705</v>
      </c>
      <c r="P122" s="520" t="s">
        <v>450</v>
      </c>
      <c r="Q122" s="521"/>
    </row>
    <row r="123" spans="2:17" ht="16.5" thickTop="1">
      <c r="B123" s="214">
        <v>58</v>
      </c>
      <c r="D123" s="557" t="s">
        <v>380</v>
      </c>
      <c r="E123" s="558" t="s">
        <v>381</v>
      </c>
      <c r="F123" s="525"/>
      <c r="G123" s="525"/>
      <c r="H123" s="672">
        <v>0</v>
      </c>
      <c r="I123" s="673">
        <v>0</v>
      </c>
      <c r="J123" s="673">
        <v>0</v>
      </c>
      <c r="K123" s="673">
        <v>0</v>
      </c>
      <c r="L123" s="673">
        <v>0</v>
      </c>
      <c r="M123" s="673">
        <v>0</v>
      </c>
      <c r="N123" s="673">
        <v>0</v>
      </c>
      <c r="O123" s="673">
        <v>0</v>
      </c>
      <c r="P123" s="508" t="s">
        <v>481</v>
      </c>
      <c r="Q123" s="523" t="s">
        <v>382</v>
      </c>
    </row>
    <row r="124" spans="2:17">
      <c r="B124" s="214">
        <v>59</v>
      </c>
      <c r="D124" s="553" t="s">
        <v>383</v>
      </c>
      <c r="E124" s="554" t="s">
        <v>384</v>
      </c>
      <c r="F124" s="527"/>
      <c r="G124" s="527"/>
      <c r="H124" s="674">
        <v>0</v>
      </c>
      <c r="I124" s="674">
        <v>0</v>
      </c>
      <c r="J124" s="675">
        <v>0</v>
      </c>
      <c r="K124" s="675">
        <v>0</v>
      </c>
      <c r="L124" s="675">
        <v>0</v>
      </c>
      <c r="M124" s="675">
        <v>0</v>
      </c>
      <c r="N124" s="675">
        <v>0</v>
      </c>
      <c r="O124" s="675">
        <v>0</v>
      </c>
      <c r="P124" s="508" t="s">
        <v>481</v>
      </c>
      <c r="Q124" s="514" t="s">
        <v>382</v>
      </c>
    </row>
    <row r="125" spans="2:17">
      <c r="B125" s="214">
        <v>60</v>
      </c>
      <c r="D125" s="553" t="s">
        <v>385</v>
      </c>
      <c r="E125" s="554" t="s">
        <v>386</v>
      </c>
      <c r="F125" s="527"/>
      <c r="G125" s="527"/>
      <c r="H125" s="674">
        <v>0</v>
      </c>
      <c r="I125" s="674">
        <v>0</v>
      </c>
      <c r="J125" s="675">
        <v>0</v>
      </c>
      <c r="K125" s="675">
        <v>0</v>
      </c>
      <c r="L125" s="675">
        <v>0</v>
      </c>
      <c r="M125" s="675">
        <v>0</v>
      </c>
      <c r="N125" s="675">
        <v>0</v>
      </c>
      <c r="O125" s="675">
        <v>0</v>
      </c>
      <c r="P125" s="508" t="s">
        <v>481</v>
      </c>
      <c r="Q125" s="514" t="s">
        <v>382</v>
      </c>
    </row>
    <row r="126" spans="2:17">
      <c r="B126" s="214">
        <v>61</v>
      </c>
      <c r="D126" s="553" t="s">
        <v>387</v>
      </c>
      <c r="E126" s="554" t="s">
        <v>388</v>
      </c>
      <c r="F126" s="527"/>
      <c r="G126" s="527"/>
      <c r="H126" s="674">
        <v>0</v>
      </c>
      <c r="I126" s="674">
        <v>0</v>
      </c>
      <c r="J126" s="675">
        <v>0</v>
      </c>
      <c r="K126" s="675">
        <v>0</v>
      </c>
      <c r="L126" s="675">
        <v>0</v>
      </c>
      <c r="M126" s="675">
        <v>0</v>
      </c>
      <c r="N126" s="675">
        <v>0</v>
      </c>
      <c r="O126" s="675">
        <v>0</v>
      </c>
      <c r="P126" s="508" t="s">
        <v>481</v>
      </c>
      <c r="Q126" s="514" t="s">
        <v>389</v>
      </c>
    </row>
    <row r="127" spans="2:17">
      <c r="B127" s="214">
        <v>62</v>
      </c>
      <c r="D127" s="553" t="s">
        <v>390</v>
      </c>
      <c r="E127" s="554" t="s">
        <v>391</v>
      </c>
      <c r="F127" s="527"/>
      <c r="G127" s="527"/>
      <c r="H127" s="674">
        <v>0</v>
      </c>
      <c r="I127" s="674">
        <v>0</v>
      </c>
      <c r="J127" s="675">
        <v>0</v>
      </c>
      <c r="K127" s="675">
        <v>0</v>
      </c>
      <c r="L127" s="675">
        <v>0</v>
      </c>
      <c r="M127" s="675">
        <v>0</v>
      </c>
      <c r="N127" s="675">
        <v>0</v>
      </c>
      <c r="O127" s="675">
        <v>0</v>
      </c>
      <c r="P127" s="508" t="s">
        <v>481</v>
      </c>
      <c r="Q127" s="514" t="s">
        <v>382</v>
      </c>
    </row>
    <row r="128" spans="2:17" ht="24">
      <c r="B128" s="214">
        <v>63</v>
      </c>
      <c r="D128" s="553" t="s">
        <v>392</v>
      </c>
      <c r="E128" s="554" t="s">
        <v>393</v>
      </c>
      <c r="F128" s="527"/>
      <c r="G128" s="527"/>
      <c r="H128" s="674">
        <v>0</v>
      </c>
      <c r="I128" s="674">
        <v>0</v>
      </c>
      <c r="J128" s="674">
        <v>0</v>
      </c>
      <c r="K128" s="674">
        <v>0.44695696392549716</v>
      </c>
      <c r="L128" s="674">
        <v>0.3751051468246942</v>
      </c>
      <c r="M128" s="674">
        <v>0.38139299977700603</v>
      </c>
      <c r="N128" s="674">
        <v>0.38773059402331</v>
      </c>
      <c r="O128" s="674">
        <v>0.39467593758314479</v>
      </c>
      <c r="P128" s="670" t="s">
        <v>472</v>
      </c>
      <c r="Q128" s="514" t="s">
        <v>394</v>
      </c>
    </row>
    <row r="129" spans="2:19" ht="25.5">
      <c r="B129" s="214">
        <v>64</v>
      </c>
      <c r="D129" s="553" t="s">
        <v>395</v>
      </c>
      <c r="E129" s="554" t="s">
        <v>396</v>
      </c>
      <c r="F129" s="527"/>
      <c r="G129" s="527"/>
      <c r="H129" s="674">
        <v>0</v>
      </c>
      <c r="I129" s="674">
        <v>0</v>
      </c>
      <c r="J129" s="675">
        <v>0</v>
      </c>
      <c r="K129" s="675">
        <v>0</v>
      </c>
      <c r="L129" s="675">
        <v>0</v>
      </c>
      <c r="M129" s="675">
        <v>0</v>
      </c>
      <c r="N129" s="675">
        <v>0</v>
      </c>
      <c r="O129" s="675">
        <v>0</v>
      </c>
      <c r="P129" s="508" t="s">
        <v>478</v>
      </c>
      <c r="Q129" s="514" t="s">
        <v>394</v>
      </c>
    </row>
    <row r="130" spans="2:19" ht="25.5">
      <c r="B130" s="214">
        <v>65</v>
      </c>
      <c r="D130" s="553" t="s">
        <v>397</v>
      </c>
      <c r="E130" s="554" t="s">
        <v>398</v>
      </c>
      <c r="F130" s="527"/>
      <c r="G130" s="527"/>
      <c r="H130" s="674"/>
      <c r="I130" s="674"/>
      <c r="J130" s="676">
        <v>-0.83944021870709129</v>
      </c>
      <c r="K130" s="676">
        <v>-0.72170578910218774</v>
      </c>
      <c r="L130" s="676">
        <v>-0.71294903998245018</v>
      </c>
      <c r="M130" s="676">
        <v>-0.71546720608214542</v>
      </c>
      <c r="N130" s="676">
        <v>-0.73628933642486949</v>
      </c>
      <c r="O130" s="676">
        <v>-0.68708501770754538</v>
      </c>
      <c r="P130" s="585" t="s">
        <v>473</v>
      </c>
      <c r="Q130" s="514" t="s">
        <v>360</v>
      </c>
    </row>
    <row r="131" spans="2:19">
      <c r="B131" s="214">
        <v>66</v>
      </c>
      <c r="D131" s="555" t="s">
        <v>399</v>
      </c>
      <c r="E131" s="556" t="s">
        <v>400</v>
      </c>
      <c r="F131" s="527"/>
      <c r="G131" s="527"/>
      <c r="H131" s="674">
        <v>0</v>
      </c>
      <c r="I131" s="674">
        <v>0</v>
      </c>
      <c r="J131" s="675">
        <v>0</v>
      </c>
      <c r="K131" s="675">
        <v>0</v>
      </c>
      <c r="L131" s="675">
        <v>0</v>
      </c>
      <c r="M131" s="675">
        <v>0</v>
      </c>
      <c r="N131" s="675">
        <v>0</v>
      </c>
      <c r="O131" s="675">
        <v>0</v>
      </c>
      <c r="P131" s="508" t="s">
        <v>481</v>
      </c>
      <c r="Q131" s="514" t="s">
        <v>382</v>
      </c>
    </row>
    <row r="132" spans="2:19">
      <c r="B132" s="214">
        <v>67</v>
      </c>
      <c r="D132" s="555" t="s">
        <v>99</v>
      </c>
      <c r="E132" s="556" t="s">
        <v>115</v>
      </c>
      <c r="F132" s="527"/>
      <c r="G132" s="527"/>
      <c r="H132" s="674">
        <v>0</v>
      </c>
      <c r="I132" s="674">
        <v>0</v>
      </c>
      <c r="J132" s="676">
        <v>0</v>
      </c>
      <c r="K132" s="676">
        <v>0</v>
      </c>
      <c r="L132" s="676">
        <v>0</v>
      </c>
      <c r="M132" s="676">
        <v>0</v>
      </c>
      <c r="N132" s="676">
        <v>0</v>
      </c>
      <c r="O132" s="676">
        <v>0</v>
      </c>
      <c r="P132" s="508" t="s">
        <v>482</v>
      </c>
      <c r="Q132" s="517" t="s">
        <v>360</v>
      </c>
    </row>
    <row r="133" spans="2:19">
      <c r="B133" s="214">
        <v>68</v>
      </c>
      <c r="D133" s="555" t="s">
        <v>466</v>
      </c>
      <c r="E133" s="556" t="s">
        <v>108</v>
      </c>
      <c r="F133" s="527"/>
      <c r="G133" s="527"/>
      <c r="H133" s="674">
        <v>0</v>
      </c>
      <c r="I133" s="674">
        <v>0</v>
      </c>
      <c r="J133" s="676">
        <v>0</v>
      </c>
      <c r="K133" s="676">
        <v>-0.30210416460148315</v>
      </c>
      <c r="L133" s="676">
        <v>-0.1335774007937971</v>
      </c>
      <c r="M133" s="676">
        <v>-0.10990979509500676</v>
      </c>
      <c r="N133" s="676">
        <v>-0.17752967521221308</v>
      </c>
      <c r="O133" s="676">
        <v>-0.1978653320381909</v>
      </c>
      <c r="P133" s="666" t="s">
        <v>477</v>
      </c>
      <c r="Q133" s="517" t="s">
        <v>360</v>
      </c>
    </row>
    <row r="134" spans="2:19" s="437" customFormat="1" ht="16.5" thickBot="1">
      <c r="B134" s="214">
        <v>69</v>
      </c>
      <c r="D134" s="742" t="s">
        <v>422</v>
      </c>
      <c r="E134" s="743"/>
      <c r="F134" s="518"/>
      <c r="G134" s="518"/>
      <c r="H134" s="677">
        <v>0</v>
      </c>
      <c r="I134" s="677">
        <v>0</v>
      </c>
      <c r="J134" s="678">
        <v>-0.83944021870709129</v>
      </c>
      <c r="K134" s="678">
        <v>-0.57685298977817379</v>
      </c>
      <c r="L134" s="678">
        <v>-0.47142129395155308</v>
      </c>
      <c r="M134" s="678">
        <v>-0.44398400140014616</v>
      </c>
      <c r="N134" s="678">
        <v>-0.52608841761377256</v>
      </c>
      <c r="O134" s="678">
        <v>-0.49027441216259149</v>
      </c>
      <c r="P134" s="520"/>
      <c r="Q134" s="521"/>
    </row>
    <row r="135" spans="2:19" ht="16.5" hidden="1" thickTop="1">
      <c r="D135" s="337" t="s">
        <v>401</v>
      </c>
      <c r="E135" s="336"/>
      <c r="F135" s="745" t="s">
        <v>402</v>
      </c>
      <c r="G135" s="745"/>
      <c r="H135" s="746"/>
      <c r="I135" s="526"/>
      <c r="J135" s="507"/>
      <c r="K135" s="507"/>
      <c r="L135" s="507"/>
      <c r="M135" s="528"/>
      <c r="N135" s="507"/>
      <c r="O135" s="529"/>
      <c r="P135" s="530"/>
      <c r="Q135" s="523"/>
    </row>
    <row r="136" spans="2:19" ht="16.5" hidden="1" thickTop="1">
      <c r="D136" s="338" t="s">
        <v>403</v>
      </c>
      <c r="E136" s="193"/>
      <c r="F136" s="747"/>
      <c r="G136" s="747"/>
      <c r="H136" s="748"/>
      <c r="I136" s="512"/>
      <c r="J136" s="513"/>
      <c r="K136" s="513"/>
      <c r="L136" s="513"/>
      <c r="M136" s="513"/>
      <c r="N136" s="513"/>
      <c r="O136" s="531"/>
      <c r="P136" s="532"/>
      <c r="Q136" s="514"/>
    </row>
    <row r="137" spans="2:19" ht="16.5" hidden="1" thickTop="1">
      <c r="D137" s="339" t="s">
        <v>404</v>
      </c>
      <c r="E137" s="335"/>
      <c r="F137" s="747"/>
      <c r="G137" s="747"/>
      <c r="H137" s="748"/>
      <c r="I137" s="515"/>
      <c r="J137" s="516"/>
      <c r="K137" s="516"/>
      <c r="L137" s="516"/>
      <c r="M137" s="516"/>
      <c r="N137" s="516"/>
      <c r="O137" s="533"/>
      <c r="P137" s="534"/>
      <c r="Q137" s="517"/>
    </row>
    <row r="138" spans="2:19" ht="16.5" thickTop="1">
      <c r="D138" s="339"/>
      <c r="E138" s="438"/>
      <c r="F138" s="535"/>
      <c r="G138" s="535"/>
      <c r="H138" s="535"/>
      <c r="I138" s="671"/>
      <c r="J138" s="671"/>
      <c r="K138" s="671"/>
      <c r="L138" s="671"/>
      <c r="M138" s="671"/>
      <c r="N138" s="671"/>
      <c r="O138" s="671"/>
      <c r="P138" s="671"/>
      <c r="Q138" s="671"/>
      <c r="R138" s="671"/>
      <c r="S138" s="671"/>
    </row>
    <row r="139" spans="2:19" ht="16.5" customHeight="1">
      <c r="B139" s="214">
        <v>70</v>
      </c>
      <c r="D139" s="734" t="s">
        <v>448</v>
      </c>
      <c r="E139" s="735"/>
      <c r="F139" s="536"/>
      <c r="G139" s="537"/>
      <c r="H139" s="470">
        <v>0</v>
      </c>
      <c r="I139" s="470">
        <v>0.94830389560356076</v>
      </c>
      <c r="J139" s="470">
        <v>-5.464528326093113</v>
      </c>
      <c r="K139" s="470">
        <v>-6.20481167760658</v>
      </c>
      <c r="L139" s="470">
        <v>-10.199660951308287</v>
      </c>
      <c r="M139" s="470">
        <v>-14.223317681678855</v>
      </c>
      <c r="N139" s="470">
        <v>-14.977071773609572</v>
      </c>
      <c r="O139" s="470">
        <v>-19.222299829446886</v>
      </c>
      <c r="P139" s="470"/>
      <c r="Q139" s="332"/>
    </row>
    <row r="140" spans="2:19">
      <c r="B140" s="214">
        <v>71</v>
      </c>
      <c r="D140" s="734" t="s">
        <v>406</v>
      </c>
      <c r="E140" s="735"/>
      <c r="F140" s="536"/>
      <c r="G140" s="537"/>
      <c r="H140" s="470">
        <v>0</v>
      </c>
      <c r="I140" s="470">
        <v>0.94830389560356076</v>
      </c>
      <c r="J140" s="470">
        <v>-5.464528326093113</v>
      </c>
      <c r="K140" s="470">
        <v>-6.20481167760658</v>
      </c>
      <c r="L140" s="470">
        <v>-10.199660951308287</v>
      </c>
      <c r="M140" s="470">
        <v>-14.223317681678855</v>
      </c>
      <c r="N140" s="470">
        <v>-14.977071773609572</v>
      </c>
      <c r="O140" s="470">
        <v>-19.222299829446886</v>
      </c>
      <c r="P140" s="470"/>
      <c r="Q140" s="415"/>
    </row>
    <row r="141" spans="2:19">
      <c r="J141" s="238"/>
    </row>
    <row r="142" spans="2:19" hidden="1">
      <c r="D142" s="627" t="s">
        <v>453</v>
      </c>
      <c r="E142" s="628"/>
      <c r="F142" s="629"/>
      <c r="G142" s="630"/>
      <c r="H142" s="629"/>
      <c r="I142" s="631">
        <v>-9.696104396439198E-3</v>
      </c>
      <c r="J142" s="631">
        <v>5.0025173628331032E-2</v>
      </c>
      <c r="K142" s="631">
        <v>2.7636165841562033E-2</v>
      </c>
      <c r="L142" s="631">
        <v>0</v>
      </c>
      <c r="M142" s="631">
        <v>0</v>
      </c>
      <c r="N142" s="631">
        <v>0</v>
      </c>
      <c r="O142" s="631">
        <v>0</v>
      </c>
    </row>
    <row r="143" spans="2:19" hidden="1"/>
    <row r="144" spans="2:19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9:15" hidden="1"/>
    <row r="162" spans="9:15" hidden="1"/>
    <row r="163" spans="9:15" hidden="1"/>
    <row r="164" spans="9:15" hidden="1"/>
    <row r="165" spans="9:15" hidden="1"/>
    <row r="166" spans="9:15" hidden="1"/>
    <row r="167" spans="9:15" hidden="1"/>
    <row r="168" spans="9:15" hidden="1"/>
    <row r="169" spans="9:15" hidden="1"/>
    <row r="170" spans="9:15" hidden="1"/>
    <row r="171" spans="9:15" hidden="1">
      <c r="I171" s="559"/>
      <c r="J171" s="559"/>
      <c r="K171" s="559"/>
      <c r="L171" s="559"/>
      <c r="M171" s="559"/>
      <c r="N171" s="559"/>
      <c r="O171" s="559"/>
    </row>
  </sheetData>
  <mergeCells count="41">
    <mergeCell ref="P15:Q15"/>
    <mergeCell ref="P16:Q16"/>
    <mergeCell ref="P17:Q17"/>
    <mergeCell ref="P18:Q18"/>
    <mergeCell ref="P104:Q104"/>
    <mergeCell ref="P88:Q88"/>
    <mergeCell ref="P19:Q19"/>
    <mergeCell ref="P21:Q21"/>
    <mergeCell ref="P22:Q22"/>
    <mergeCell ref="P23:Q23"/>
    <mergeCell ref="P27:Q27"/>
    <mergeCell ref="P28:Q28"/>
    <mergeCell ref="P31:Q31"/>
    <mergeCell ref="P35:Q35"/>
    <mergeCell ref="P79:Q82"/>
    <mergeCell ref="D2:Q2"/>
    <mergeCell ref="D6:D7"/>
    <mergeCell ref="E6:E7"/>
    <mergeCell ref="F6:F7"/>
    <mergeCell ref="H6:H7"/>
    <mergeCell ref="I6:I7"/>
    <mergeCell ref="J6:J7"/>
    <mergeCell ref="K6:K7"/>
    <mergeCell ref="L6:L7"/>
    <mergeCell ref="P6:Q7"/>
    <mergeCell ref="N6:N7"/>
    <mergeCell ref="O6:O7"/>
    <mergeCell ref="M6:M7"/>
    <mergeCell ref="D140:E140"/>
    <mergeCell ref="P38:Q38"/>
    <mergeCell ref="P39:Q39"/>
    <mergeCell ref="P36:Q36"/>
    <mergeCell ref="P32:Q32"/>
    <mergeCell ref="D116:E116"/>
    <mergeCell ref="P37:Q37"/>
    <mergeCell ref="P105:Q105"/>
    <mergeCell ref="F135:H137"/>
    <mergeCell ref="D121:E121"/>
    <mergeCell ref="D122:E122"/>
    <mergeCell ref="D134:E134"/>
    <mergeCell ref="D139:E139"/>
  </mergeCells>
  <conditionalFormatting sqref="D134:E134 F117 F123 F135 F109:F111 D104:D106 G104:O106 E105:F106 D97:O101 D86:O94 J139:P140 I116:P116 E117:E120 D122:E122 E109:E115 I121:P122 E141:H141 D118:F118 H109:H110 H122:H124 H139:H140 D109:D141 I109:O111 E122:E138 I134:O137 H134:P134 I113:O124 H128:O128 H130:O130 I139:O141 D11:O43 D45:O78 E80:I80 D79:I79 D83:O83">
    <cfRule type="cellIs" dxfId="400" priority="122" operator="lessThan">
      <formula>0</formula>
    </cfRule>
  </conditionalFormatting>
  <conditionalFormatting sqref="I116:P116 J139:P140 I121:P122 H110 H122:H124 H139:H140 I110:O111 I134:O137 H134:P134 I113:O124 H128:O128 H130:O130 I139:O141 I46:O78 I79:I80">
    <cfRule type="cellIs" dxfId="399" priority="119" operator="lessThan">
      <formula>0</formula>
    </cfRule>
    <cfRule type="cellIs" dxfId="398" priority="120" operator="lessThan">
      <formula>0</formula>
    </cfRule>
    <cfRule type="cellIs" dxfId="397" priority="121" operator="lessThan">
      <formula>0</formula>
    </cfRule>
  </conditionalFormatting>
  <conditionalFormatting sqref="H94:O94">
    <cfRule type="cellIs" dxfId="396" priority="114" operator="notEqual">
      <formula>0</formula>
    </cfRule>
  </conditionalFormatting>
  <conditionalFormatting sqref="D44:O44">
    <cfRule type="cellIs" dxfId="395" priority="41" operator="lessThan">
      <formula>0</formula>
    </cfRule>
  </conditionalFormatting>
  <conditionalFormatting sqref="J112:O112">
    <cfRule type="cellIs" dxfId="394" priority="40" operator="lessThan">
      <formula>0</formula>
    </cfRule>
  </conditionalFormatting>
  <conditionalFormatting sqref="J112:O112">
    <cfRule type="cellIs" dxfId="393" priority="37" operator="lessThan">
      <formula>0</formula>
    </cfRule>
    <cfRule type="cellIs" dxfId="392" priority="38" operator="lessThan">
      <formula>0</formula>
    </cfRule>
    <cfRule type="cellIs" dxfId="391" priority="39" operator="lessThan">
      <formula>0</formula>
    </cfRule>
  </conditionalFormatting>
  <conditionalFormatting sqref="H132:O133">
    <cfRule type="cellIs" dxfId="390" priority="36" operator="lessThan">
      <formula>0</formula>
    </cfRule>
  </conditionalFormatting>
  <conditionalFormatting sqref="H132:O133">
    <cfRule type="cellIs" dxfId="389" priority="33" operator="lessThan">
      <formula>0</formula>
    </cfRule>
    <cfRule type="cellIs" dxfId="388" priority="34" operator="lessThan">
      <formula>0</formula>
    </cfRule>
    <cfRule type="cellIs" dxfId="387" priority="35" operator="lessThan">
      <formula>0</formula>
    </cfRule>
  </conditionalFormatting>
  <conditionalFormatting sqref="H125:O125">
    <cfRule type="cellIs" dxfId="386" priority="32" operator="lessThan">
      <formula>0</formula>
    </cfRule>
  </conditionalFormatting>
  <conditionalFormatting sqref="H125:O125">
    <cfRule type="cellIs" dxfId="385" priority="29" operator="lessThan">
      <formula>0</formula>
    </cfRule>
    <cfRule type="cellIs" dxfId="384" priority="30" operator="lessThan">
      <formula>0</formula>
    </cfRule>
    <cfRule type="cellIs" dxfId="383" priority="31" operator="lessThan">
      <formula>0</formula>
    </cfRule>
  </conditionalFormatting>
  <conditionalFormatting sqref="H126:O126">
    <cfRule type="cellIs" dxfId="382" priority="28" operator="lessThan">
      <formula>0</formula>
    </cfRule>
  </conditionalFormatting>
  <conditionalFormatting sqref="H126:O126">
    <cfRule type="cellIs" dxfId="381" priority="25" operator="lessThan">
      <formula>0</formula>
    </cfRule>
    <cfRule type="cellIs" dxfId="380" priority="26" operator="lessThan">
      <formula>0</formula>
    </cfRule>
    <cfRule type="cellIs" dxfId="379" priority="27" operator="lessThan">
      <formula>0</formula>
    </cfRule>
  </conditionalFormatting>
  <conditionalFormatting sqref="H127:O127">
    <cfRule type="cellIs" dxfId="378" priority="24" operator="lessThan">
      <formula>0</formula>
    </cfRule>
  </conditionalFormatting>
  <conditionalFormatting sqref="H127:O127">
    <cfRule type="cellIs" dxfId="377" priority="21" operator="lessThan">
      <formula>0</formula>
    </cfRule>
    <cfRule type="cellIs" dxfId="376" priority="22" operator="lessThan">
      <formula>0</formula>
    </cfRule>
    <cfRule type="cellIs" dxfId="375" priority="23" operator="lessThan">
      <formula>0</formula>
    </cfRule>
  </conditionalFormatting>
  <conditionalFormatting sqref="H129:O129">
    <cfRule type="cellIs" dxfId="374" priority="20" operator="lessThan">
      <formula>0</formula>
    </cfRule>
  </conditionalFormatting>
  <conditionalFormatting sqref="H129:O129">
    <cfRule type="cellIs" dxfId="373" priority="17" operator="lessThan">
      <formula>0</formula>
    </cfRule>
    <cfRule type="cellIs" dxfId="372" priority="18" operator="lessThan">
      <formula>0</formula>
    </cfRule>
    <cfRule type="cellIs" dxfId="371" priority="19" operator="lessThan">
      <formula>0</formula>
    </cfRule>
  </conditionalFormatting>
  <conditionalFormatting sqref="H131:O131">
    <cfRule type="cellIs" dxfId="370" priority="16" operator="lessThan">
      <formula>0</formula>
    </cfRule>
  </conditionalFormatting>
  <conditionalFormatting sqref="H131:O131">
    <cfRule type="cellIs" dxfId="369" priority="13" operator="lessThan">
      <formula>0</formula>
    </cfRule>
    <cfRule type="cellIs" dxfId="368" priority="14" operator="lessThan">
      <formula>0</formula>
    </cfRule>
    <cfRule type="cellIs" dxfId="367" priority="15" operator="lessThan">
      <formula>0</formula>
    </cfRule>
  </conditionalFormatting>
  <conditionalFormatting sqref="H80">
    <cfRule type="cellIs" dxfId="366" priority="10" operator="lessThan">
      <formula>0</formula>
    </cfRule>
    <cfRule type="cellIs" dxfId="365" priority="11" operator="lessThan">
      <formula>0</formula>
    </cfRule>
    <cfRule type="cellIs" dxfId="364" priority="12" operator="lessThan">
      <formula>0</formula>
    </cfRule>
  </conditionalFormatting>
  <conditionalFormatting sqref="D82:I82">
    <cfRule type="cellIs" dxfId="363" priority="9" operator="lessThan">
      <formula>0</formula>
    </cfRule>
  </conditionalFormatting>
  <conditionalFormatting sqref="J81:O81">
    <cfRule type="cellIs" dxfId="362" priority="1" operator="lessThan">
      <formula>0</formula>
    </cfRule>
  </conditionalFormatting>
  <conditionalFormatting sqref="D81:I81">
    <cfRule type="cellIs" dxfId="361" priority="7" operator="lessThan">
      <formula>0</formula>
    </cfRule>
  </conditionalFormatting>
  <conditionalFormatting sqref="J79:O80">
    <cfRule type="cellIs" dxfId="360" priority="6" operator="lessThan">
      <formula>0</formula>
    </cfRule>
  </conditionalFormatting>
  <conditionalFormatting sqref="J79:O80">
    <cfRule type="cellIs" dxfId="359" priority="3" operator="lessThan">
      <formula>0</formula>
    </cfRule>
    <cfRule type="cellIs" dxfId="358" priority="4" operator="lessThan">
      <formula>0</formula>
    </cfRule>
    <cfRule type="cellIs" dxfId="357" priority="5" operator="lessThan">
      <formula>0</formula>
    </cfRule>
  </conditionalFormatting>
  <conditionalFormatting sqref="J82:O82">
    <cfRule type="cellIs" dxfId="356" priority="2" operator="lessThan">
      <formula>0</formula>
    </cfRule>
  </conditionalFormatting>
  <printOptions horizontalCentered="1" verticalCentered="1"/>
  <pageMargins left="0.15748031496062992" right="0.15748031496062992" top="0.23622047244094491" bottom="0.31496062992125984" header="0.15748031496062992" footer="0.23622047244094491"/>
  <pageSetup paperSize="8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MOD Timetable</vt:lpstr>
      <vt:lpstr>K Model flowchart</vt:lpstr>
      <vt:lpstr>Colour Coding</vt:lpstr>
      <vt:lpstr>Com Rev Calc</vt:lpstr>
      <vt:lpstr>Portfolio &amp; Structure</vt:lpstr>
      <vt:lpstr>Pricing Notice Tables</vt:lpstr>
      <vt:lpstr>Xoserve Templates</vt:lpstr>
      <vt:lpstr>Mod186 Statement</vt:lpstr>
      <vt:lpstr>Mod186 Movement</vt:lpstr>
      <vt:lpstr>'Pricing Notice Tables'!_Toc140484368</vt:lpstr>
      <vt:lpstr>'Colour Coding'!Print_Area</vt:lpstr>
      <vt:lpstr>'Com Rev Calc'!Print_Area</vt:lpstr>
      <vt:lpstr>'K Model flowchart'!Print_Area</vt:lpstr>
      <vt:lpstr>'Mod186 Movement'!Print_Area</vt:lpstr>
      <vt:lpstr>'Mod186 Statement'!Print_Area</vt:lpstr>
      <vt:lpstr>'Portfolio &amp; Structure'!Print_Area</vt:lpstr>
      <vt:lpstr>'Pricing Notice Tables'!Print_Area</vt:lpstr>
      <vt:lpstr>'Xoserve Templates'!Print_Area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wguest</dc:creator>
  <cp:lastModifiedBy>jtrapps</cp:lastModifiedBy>
  <cp:lastPrinted>2016-06-07T11:02:24Z</cp:lastPrinted>
  <dcterms:created xsi:type="dcterms:W3CDTF">2012-08-21T07:46:03Z</dcterms:created>
  <dcterms:modified xsi:type="dcterms:W3CDTF">2016-06-13T11:37:40Z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RIIO K model - Live.xlsm</vt:lpwstr>
  </property>
</Properties>
</file>