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100" windowWidth="15240" windowHeight="7940" activeTab="0"/>
  </bookViews>
  <sheets>
    <sheet name="Mod 186" sheetId="1" r:id="rId1"/>
  </sheets>
  <externalReferences>
    <externalReference r:id="rId4"/>
  </externalReferences>
  <definedNames>
    <definedName name="BaseRPI">#REF!</definedName>
    <definedName name="_xlnm.Print_Area" localSheetId="0">'Mod 186'!$A$1:$L$79</definedName>
    <definedName name="RPI">#REF!</definedName>
  </definedNames>
  <calcPr fullCalcOnLoad="1"/>
</workbook>
</file>

<file path=xl/sharedStrings.xml><?xml version="1.0" encoding="utf-8"?>
<sst xmlns="http://schemas.openxmlformats.org/spreadsheetml/2006/main" count="69" uniqueCount="67">
  <si>
    <t xml:space="preserve">(ii) If shrinkage costs, for Allowed Revenue purposes, increased on average by 10% for 2010/11, this would equate to a price inctrease of approximately 0.3% from 1st April 09. </t>
  </si>
  <si>
    <t>(iii) A 1% increase in Allowed Revenue for 2010/11, given our price adjustment and assumptions for 2010/11, is equivalent to a 1% price increase.</t>
  </si>
  <si>
    <t xml:space="preserve">This report is published as a goodwill gesture from Wales &amp; West Utilities to all Shippers following the implementation of Mod 186. </t>
  </si>
  <si>
    <t>It is published on a without prejudice basis and whilst every effort has been made to ensure the accuracy of the information</t>
  </si>
  <si>
    <t>contained here, it is primarily a forecast.</t>
  </si>
  <si>
    <t>Assume 2.5%</t>
  </si>
  <si>
    <t>Average Int Rate</t>
  </si>
  <si>
    <t>PRt</t>
  </si>
  <si>
    <t>Total Interest</t>
  </si>
  <si>
    <t>K Adj.</t>
  </si>
  <si>
    <t>K C/fwd</t>
  </si>
  <si>
    <t>As shown above we are now estimating a marginally lower AR of £299.7m. The small reduction in AR is the result of offsettting movements in the incentives,</t>
  </si>
  <si>
    <t xml:space="preserve">         © Exit Capacity increased AR by  £0.8m. We used the Oct 08 NTS prices to estimate the exit capacity for pricing purposes (£2.3m) whereas the actual prices</t>
  </si>
  <si>
    <t xml:space="preserve">             generated an incentive of £3.1m</t>
  </si>
  <si>
    <t xml:space="preserve">        (d) K brought forward increased AR by £2.1m: For pricing purposes we estimated a negative b/fwd of £10.2m whereas because of better incentive outcomes</t>
  </si>
  <si>
    <t xml:space="preserve">             the b/fwd figure is £8.1m)</t>
  </si>
  <si>
    <t>(viii) No account has been taken of TMA costs as we are still not sure of the imoact in this Network.</t>
  </si>
  <si>
    <t>(i) Shrinkage costs are based on prices dated 14th April 2010 multiplied by the shrinkage gas quantities given in the licence .</t>
  </si>
  <si>
    <t>(ii) Inflation for 2010/11 is now finalised at -0.4% based on actuals for July to Dec 09.</t>
  </si>
  <si>
    <t xml:space="preserve">(iii)  We have assumed capacity income will fall by 3.5% from Oct 10, following the AQ review. </t>
  </si>
  <si>
    <t>(iv)  Incentives for 2010/11relate to exit capacity, metering tipping point, emissions and MSRA.</t>
  </si>
  <si>
    <t>Future Years</t>
  </si>
  <si>
    <t>(ii) Inflation for 2011/12 is estimated to be 3.1% using the latest average banking indices. Subsequent years have been inlated by 3.0%.</t>
  </si>
  <si>
    <t>(iii)  No assumptions have been made regarding the AQ review in the following years.</t>
  </si>
  <si>
    <t>(iv)  Incentives for 2011/12 and 2012/13 relate to capacity output incentives.</t>
  </si>
  <si>
    <t>(v) As 2013/14 represents the start of a new PCR period and we are unsure how this will turn out, we have used the Allowed Revenue figure for 2012/13 and inflated it by 3.0%</t>
  </si>
  <si>
    <t>(vii) No account has been taken of TMA costs as we are still not sure of the impact in this Network.</t>
  </si>
  <si>
    <t>(viii) We have not included NTS exit capacity charges for 2012/13 and 2013/14 as we are not sure, at this time, of the level of these charges .</t>
  </si>
  <si>
    <t>Sensitivities: 2010/11</t>
  </si>
  <si>
    <t>(i) A 1% fall in capacity income between Oct 10 and Mar 11, following Oct 10 AQ review and based on a 4.0% increase, is equivalent to a price increase of 0.5% from 1st April 10.</t>
  </si>
  <si>
    <t>MOD 186 Report WWU: April 2010</t>
  </si>
  <si>
    <t>£m</t>
  </si>
  <si>
    <t>2008/9</t>
  </si>
  <si>
    <t>2009/10</t>
  </si>
  <si>
    <t>2010/11</t>
  </si>
  <si>
    <t>2011/12</t>
  </si>
  <si>
    <t>2012/13</t>
  </si>
  <si>
    <t>2013/14</t>
  </si>
  <si>
    <t>Core Allowed</t>
  </si>
  <si>
    <t>Cost Pass Through</t>
  </si>
  <si>
    <t>Shrinkage Allowance</t>
  </si>
  <si>
    <t>Final Allowed Rev per PCR</t>
  </si>
  <si>
    <t>Inflation Assumed</t>
  </si>
  <si>
    <t>Final Allowed Rev per PCR at prices of year</t>
  </si>
  <si>
    <t>Cost Pass through Movements</t>
  </si>
  <si>
    <t>Incentives Movement</t>
  </si>
  <si>
    <t>K Movement</t>
  </si>
  <si>
    <t>Final Allowed Revenue Latest Forecast</t>
  </si>
  <si>
    <t>% of previous year</t>
  </si>
  <si>
    <t>Forecast Collected Revenue</t>
  </si>
  <si>
    <t>Forecast Under / Over Recovery ( K )</t>
  </si>
  <si>
    <t>Arithmetical October/April Price level change needed for Collected to = Allowed</t>
  </si>
  <si>
    <t>Actual Price Adjustment</t>
  </si>
  <si>
    <t>Indicative Price Adjustment</t>
  </si>
  <si>
    <t>Reported Price Adjustment in the January 10 Mod 186 Presentation</t>
  </si>
  <si>
    <t>Comments</t>
  </si>
  <si>
    <t>(i)  Shrinkage costs are finalised</t>
  </si>
  <si>
    <t>(ii) Cost Pass Through has increased marginally due to the increase in formula rates compared to the infalted allowance given by Ofgem.</t>
  </si>
  <si>
    <t>(iii) K brought forward of  -£8.1m from 2008/9 is due to reduction in gas prices and lower percentage reduction in AQ than was built into pricing decision.</t>
  </si>
  <si>
    <t>(iv) Inflation is 3.82% for 2009/10.</t>
  </si>
  <si>
    <t>(v)  Following the AQ Review, capacity income fell by by 3.6% from Oct 09.</t>
  </si>
  <si>
    <t>(vi)  The estimated incentive figure of £7.4m relates to exit capacity, metering tipping point , emissions and MSRA.</t>
  </si>
  <si>
    <t>(vii) We are estimating an over recover by 1.1% by 31st March 10. Our pricing decision at 1st Apr 09 was based on an Allowed Revenue (AR) of £300.5m.</t>
  </si>
  <si>
    <t>allowances and 'K' brought forward. The larger movements are explained below.</t>
  </si>
  <si>
    <t xml:space="preserve">        (a) Shrinkage reduced AR by £5.0m : following a significant fall in wholesale gas prices during 2009/10, AR has fallen below our pricing estimate by £5.0m</t>
  </si>
  <si>
    <t xml:space="preserve">        (b) Meter Tipping Point increased AR by £2.1m: Because of the difficulty in estimating this allowance we took a prudent view and assumed a net nil result.</t>
  </si>
  <si>
    <t xml:space="preserve">              However, our latest estimate is a £2.1m benefit.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</si>
</sst>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#,##0.000_ ;[Red]\-#,##0.000\ "/>
    <numFmt numFmtId="169" formatCode="#,##0.0_ ;[Red]\-#,##0.0\ "/>
    <numFmt numFmtId="170" formatCode="#,##0_ ;[Red]\-#,##0\ "/>
    <numFmt numFmtId="171" formatCode="0.0"/>
    <numFmt numFmtId="172" formatCode="0.0%"/>
    <numFmt numFmtId="173" formatCode="#,##0_);_)\(#,##0\);\-_);@_)"/>
    <numFmt numFmtId="174" formatCode="#,##0.00_ ;[Red]\-#,##0.00\ "/>
    <numFmt numFmtId="175" formatCode="#,##0.0000_ ;[Red]\-#,##0.0000\ "/>
    <numFmt numFmtId="176" formatCode="0.000"/>
    <numFmt numFmtId="177" formatCode="#,##0_ ;\-#,##0\ "/>
    <numFmt numFmtId="178" formatCode="_-[$€-2]* #,##0.00_-;\-[$€-2]* #,##0.00_-;_-[$€-2]* &quot;-&quot;??_-"/>
    <numFmt numFmtId="179" formatCode="0.0000"/>
    <numFmt numFmtId="180" formatCode="0.00000"/>
    <numFmt numFmtId="181" formatCode="0.000000"/>
    <numFmt numFmtId="182" formatCode="0.0000000"/>
    <numFmt numFmtId="183" formatCode="#,##0.00000_ ;[Red]\-#,##0.00000\ "/>
    <numFmt numFmtId="184" formatCode="&quot;£&quot;#,##0.00"/>
    <numFmt numFmtId="185" formatCode="#,##0.0000000000000_ ;[Red]\-#,##0.0000000000000\ "/>
    <numFmt numFmtId="186" formatCode="#,##0.000"/>
    <numFmt numFmtId="187" formatCode="0.00%_);_)\(0.00%\)"/>
    <numFmt numFmtId="188" formatCode="_-* #,##0_-;\-* #,##0_-;_-* &quot;-&quot;??_-;_-@_-"/>
    <numFmt numFmtId="189" formatCode="#,##0.00000000000000_ ;[Red]\-#,##0.00000000000000\ "/>
    <numFmt numFmtId="190" formatCode="#,##0.000000000000000_ ;[Red]\-#,##0.000000000000000\ "/>
    <numFmt numFmtId="191" formatCode="#,##0.00000000000"/>
    <numFmt numFmtId="192" formatCode="#,##0.0"/>
    <numFmt numFmtId="193" formatCode="&quot;£&quot;#,##0"/>
    <numFmt numFmtId="194" formatCode="0.000000000000000%"/>
    <numFmt numFmtId="195" formatCode="0.0000000000000000%"/>
    <numFmt numFmtId="196" formatCode="#,##0.0_ ;\-#,##0.0\ "/>
    <numFmt numFmtId="197" formatCode="0.000%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2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1"/>
      <color indexed="48"/>
      <name val="CG Omega"/>
      <family val="0"/>
    </font>
    <font>
      <sz val="9"/>
      <name val="Arial"/>
      <family val="2"/>
    </font>
    <font>
      <sz val="10"/>
      <color indexed="61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2" borderId="0">
      <alignment/>
      <protection/>
    </xf>
    <xf numFmtId="0" fontId="3" fillId="0" borderId="0" applyNumberFormat="0" applyFill="0" applyBorder="0" applyAlignment="0" applyProtection="0"/>
    <xf numFmtId="0" fontId="4" fillId="3" borderId="0">
      <alignment/>
      <protection/>
    </xf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3" fontId="5" fillId="0" borderId="0" applyProtection="0">
      <alignment horizontal="right"/>
    </xf>
    <xf numFmtId="0" fontId="6" fillId="0" borderId="0">
      <alignment horizontal="center"/>
      <protection/>
    </xf>
  </cellStyleXfs>
  <cellXfs count="69"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168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175" fontId="5" fillId="0" borderId="0" xfId="0" applyNumberFormat="1" applyFont="1" applyAlignment="1">
      <alignment horizontal="center"/>
    </xf>
    <xf numFmtId="174" fontId="5" fillId="0" borderId="0" xfId="0" applyNumberFormat="1" applyFont="1" applyAlignment="1">
      <alignment horizontal="center"/>
    </xf>
    <xf numFmtId="16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169" fontId="5" fillId="0" borderId="3" xfId="0" applyNumberFormat="1" applyFont="1" applyBorder="1" applyAlignment="1">
      <alignment horizontal="right"/>
    </xf>
    <xf numFmtId="169" fontId="5" fillId="4" borderId="3" xfId="0" applyNumberFormat="1" applyFont="1" applyFill="1" applyBorder="1" applyAlignment="1">
      <alignment horizontal="right"/>
    </xf>
    <xf numFmtId="174" fontId="5" fillId="0" borderId="0" xfId="0" applyNumberFormat="1" applyFont="1" applyFill="1" applyAlignment="1">
      <alignment/>
    </xf>
    <xf numFmtId="0" fontId="8" fillId="5" borderId="2" xfId="0" applyFont="1" applyFill="1" applyBorder="1" applyAlignment="1">
      <alignment/>
    </xf>
    <xf numFmtId="169" fontId="5" fillId="5" borderId="2" xfId="0" applyNumberFormat="1" applyFont="1" applyFill="1" applyBorder="1" applyAlignment="1">
      <alignment horizontal="right"/>
    </xf>
    <xf numFmtId="169" fontId="5" fillId="4" borderId="2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69" fontId="5" fillId="0" borderId="3" xfId="0" applyNumberFormat="1" applyFont="1" applyFill="1" applyBorder="1" applyAlignment="1">
      <alignment horizontal="right"/>
    </xf>
    <xf numFmtId="174" fontId="5" fillId="0" borderId="3" xfId="0" applyNumberFormat="1" applyFont="1" applyFill="1" applyBorder="1" applyAlignment="1">
      <alignment horizontal="right"/>
    </xf>
    <xf numFmtId="174" fontId="5" fillId="4" borderId="3" xfId="0" applyNumberFormat="1" applyFont="1" applyFill="1" applyBorder="1" applyAlignment="1">
      <alignment horizontal="right"/>
    </xf>
    <xf numFmtId="172" fontId="5" fillId="0" borderId="3" xfId="0" applyNumberFormat="1" applyFont="1" applyFill="1" applyBorder="1" applyAlignment="1">
      <alignment horizontal="right"/>
    </xf>
    <xf numFmtId="172" fontId="5" fillId="4" borderId="3" xfId="0" applyNumberFormat="1" applyFont="1" applyFill="1" applyBorder="1" applyAlignment="1">
      <alignment horizontal="right"/>
    </xf>
    <xf numFmtId="4" fontId="5" fillId="0" borderId="0" xfId="0" applyNumberFormat="1" applyFont="1" applyFill="1" applyAlignment="1">
      <alignment/>
    </xf>
    <xf numFmtId="4" fontId="5" fillId="0" borderId="3" xfId="0" applyNumberFormat="1" applyFont="1" applyFill="1" applyBorder="1" applyAlignment="1">
      <alignment/>
    </xf>
    <xf numFmtId="171" fontId="5" fillId="0" borderId="3" xfId="0" applyNumberFormat="1" applyFont="1" applyFill="1" applyBorder="1" applyAlignment="1">
      <alignment horizontal="center"/>
    </xf>
    <xf numFmtId="171" fontId="5" fillId="4" borderId="3" xfId="0" applyNumberFormat="1" applyFont="1" applyFill="1" applyBorder="1" applyAlignment="1">
      <alignment horizontal="center"/>
    </xf>
    <xf numFmtId="0" fontId="8" fillId="6" borderId="2" xfId="0" applyFont="1" applyFill="1" applyBorder="1" applyAlignment="1">
      <alignment/>
    </xf>
    <xf numFmtId="169" fontId="5" fillId="6" borderId="2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/>
    </xf>
    <xf numFmtId="169" fontId="8" fillId="0" borderId="3" xfId="0" applyNumberFormat="1" applyFont="1" applyFill="1" applyBorder="1" applyAlignment="1">
      <alignment horizontal="right"/>
    </xf>
    <xf numFmtId="169" fontId="8" fillId="4" borderId="3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8" fillId="7" borderId="2" xfId="0" applyFont="1" applyFill="1" applyBorder="1" applyAlignment="1">
      <alignment/>
    </xf>
    <xf numFmtId="169" fontId="8" fillId="7" borderId="2" xfId="0" applyNumberFormat="1" applyFont="1" applyFill="1" applyBorder="1" applyAlignment="1">
      <alignment horizontal="right"/>
    </xf>
    <xf numFmtId="169" fontId="8" fillId="4" borderId="2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3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/>
    </xf>
    <xf numFmtId="0" fontId="8" fillId="0" borderId="4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6" borderId="4" xfId="0" applyFont="1" applyFill="1" applyBorder="1" applyAlignment="1">
      <alignment wrapText="1"/>
    </xf>
    <xf numFmtId="172" fontId="8" fillId="6" borderId="4" xfId="0" applyNumberFormat="1" applyFont="1" applyFill="1" applyBorder="1" applyAlignment="1">
      <alignment horizontal="center"/>
    </xf>
    <xf numFmtId="172" fontId="8" fillId="4" borderId="4" xfId="0" applyNumberFormat="1" applyFont="1" applyFill="1" applyBorder="1" applyAlignment="1">
      <alignment horizontal="center"/>
    </xf>
    <xf numFmtId="17" fontId="8" fillId="0" borderId="0" xfId="0" applyNumberFormat="1" applyFont="1" applyFill="1" applyBorder="1" applyAlignment="1">
      <alignment horizontal="center"/>
    </xf>
    <xf numFmtId="172" fontId="8" fillId="0" borderId="0" xfId="0" applyNumberFormat="1" applyFont="1" applyFill="1" applyBorder="1" applyAlignment="1">
      <alignment horizontal="center"/>
    </xf>
    <xf numFmtId="172" fontId="8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2" fontId="8" fillId="0" borderId="0" xfId="0" applyNumberFormat="1" applyFont="1" applyFill="1" applyAlignment="1">
      <alignment/>
    </xf>
    <xf numFmtId="187" fontId="5" fillId="0" borderId="0" xfId="0" applyNumberFormat="1" applyFont="1" applyFill="1" applyAlignment="1">
      <alignment horizontal="center"/>
    </xf>
    <xf numFmtId="10" fontId="5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9" fontId="5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Font="1" applyAlignment="1">
      <alignment horizontal="right"/>
    </xf>
    <xf numFmtId="10" fontId="5" fillId="8" borderId="2" xfId="0" applyNumberFormat="1" applyFont="1" applyFill="1" applyBorder="1" applyAlignment="1">
      <alignment/>
    </xf>
    <xf numFmtId="0" fontId="5" fillId="0" borderId="5" xfId="0" applyFont="1" applyBorder="1" applyAlignment="1">
      <alignment/>
    </xf>
    <xf numFmtId="10" fontId="5" fillId="0" borderId="6" xfId="28" applyNumberFormat="1" applyFont="1" applyFill="1" applyBorder="1" applyAlignment="1">
      <alignment/>
    </xf>
    <xf numFmtId="10" fontId="5" fillId="0" borderId="0" xfId="0" applyNumberFormat="1" applyFont="1" applyAlignment="1">
      <alignment/>
    </xf>
    <xf numFmtId="169" fontId="5" fillId="0" borderId="0" xfId="0" applyNumberFormat="1" applyFont="1" applyAlignment="1">
      <alignment/>
    </xf>
    <xf numFmtId="0" fontId="7" fillId="0" borderId="0" xfId="0" applyFont="1" applyFill="1" applyAlignment="1">
      <alignment horizontal="center"/>
    </xf>
  </cellXfs>
  <cellStyles count="17">
    <cellStyle name="Normal" xfId="0"/>
    <cellStyle name="=C:\WINNT\SYSTEM32\COMMAND.COM_x0000_COMPUTERNAME=YE12344_x0000_HOMEDRIVE=H:_x0000_HO" xfId="15"/>
    <cellStyle name="=C:\WINNT\SYSTEM32\COMMAND.COM_x0000_COMPUTERNAME=YE12344_x0000_HOMEDRIVE=H:_x0000_HO_Comparing Ofgem leakage figures Jan 09" xfId="16"/>
    <cellStyle name="=C:\WINNT\SYSTEM32\COMMAND.COM_x0000_COMPUTERNAME=YE12344_x0000_HOMEDRIVE=H:_x0000_HO_workings for new MSRA using WWU licence and latest forecasts (5)" xfId="17"/>
    <cellStyle name="Comma" xfId="18"/>
    <cellStyle name="Comma [0]" xfId="19"/>
    <cellStyle name="Currency" xfId="20"/>
    <cellStyle name="Currency [0]" xfId="21"/>
    <cellStyle name="Euro" xfId="22"/>
    <cellStyle name="Followed Hyperlink" xfId="23"/>
    <cellStyle name="Heading 1" xfId="24"/>
    <cellStyle name="Hyperlink" xfId="25"/>
    <cellStyle name="InputData" xfId="26"/>
    <cellStyle name="Normal 1" xfId="27"/>
    <cellStyle name="Percent" xfId="28"/>
    <cellStyle name="Std_0" xfId="29"/>
    <cellStyle name="Units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keberrisford\Library\Mail%20Downloads\WWUMod186%20DCMF%20Detailed%20Report%20dated%206.4.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 186"/>
      <sheetName val="Incentives Summary"/>
      <sheetName val="shrinkage 2008_9"/>
      <sheetName val="Exit Capacity Incentive 2008_9"/>
      <sheetName val="Metering Tip Point 2008_9"/>
      <sheetName val="Cost Pass Thru 2008_9"/>
      <sheetName val="IFID 2009_10 to 2012_13"/>
      <sheetName val="MSRA calcs 2008_9 to 2012_13"/>
      <sheetName val="Meter Tip Pt 2009_10 2010_11"/>
      <sheetName val="shrinkage 2009_10 to 2012_13"/>
      <sheetName val="Cost Pass Through 2009_10"/>
      <sheetName val="Env. Emiss 2008_9 to 2012_13"/>
      <sheetName val="Exit Capacity 2009_10 - 2012_13"/>
      <sheetName val="Recon Income Actual v Price"/>
      <sheetName val="Cost Pass Through 2010_11"/>
      <sheetName val="Cap Output Inc 2011_12 2012_13"/>
      <sheetName val="Cost Pass Through 2011_12"/>
      <sheetName val="Cost Pass Through 2012_13"/>
    </sheetNames>
    <sheetDataSet>
      <sheetData sheetId="1">
        <row r="15">
          <cell r="D15">
            <v>4.627415900858493</v>
          </cell>
        </row>
      </sheetData>
      <sheetData sheetId="2">
        <row r="19">
          <cell r="N19">
            <v>7.557226485607338</v>
          </cell>
        </row>
      </sheetData>
      <sheetData sheetId="5">
        <row r="11">
          <cell r="E11">
            <v>24.98</v>
          </cell>
          <cell r="H11">
            <v>0.8149764031722457</v>
          </cell>
        </row>
        <row r="47">
          <cell r="F47">
            <v>0.00275</v>
          </cell>
        </row>
      </sheetData>
      <sheetData sheetId="9">
        <row r="9">
          <cell r="Q9">
            <v>4.409814780419911</v>
          </cell>
        </row>
        <row r="27">
          <cell r="Q27">
            <v>5.533883350793115</v>
          </cell>
        </row>
        <row r="45">
          <cell r="Q45">
            <v>6.354370576000801</v>
          </cell>
        </row>
        <row r="63">
          <cell r="Q63">
            <v>6.765190347284147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workbookViewId="0" topLeftCell="C4">
      <selection activeCell="J8" sqref="J8"/>
    </sheetView>
  </sheetViews>
  <sheetFormatPr defaultColWidth="9.140625" defaultRowHeight="12.75"/>
  <cols>
    <col min="1" max="1" width="65.421875" style="2" customWidth="1"/>
    <col min="2" max="2" width="12.8515625" style="54" hidden="1" customWidth="1"/>
    <col min="3" max="3" width="8.28125" style="54" customWidth="1"/>
    <col min="4" max="4" width="8.7109375" style="54" customWidth="1"/>
    <col min="5" max="5" width="7.421875" style="54" bestFit="1" customWidth="1"/>
    <col min="6" max="6" width="8.7109375" style="54" bestFit="1" customWidth="1"/>
    <col min="7" max="7" width="7.421875" style="2" bestFit="1" customWidth="1"/>
    <col min="8" max="8" width="12.140625" style="2" customWidth="1"/>
    <col min="9" max="16384" width="9.140625" style="2" customWidth="1"/>
  </cols>
  <sheetData>
    <row r="1" spans="1:6" ht="10.5">
      <c r="A1" s="68" t="s">
        <v>30</v>
      </c>
      <c r="B1" s="68"/>
      <c r="C1" s="68"/>
      <c r="D1" s="68"/>
      <c r="E1" s="68"/>
      <c r="F1" s="68"/>
    </row>
    <row r="2" spans="2:7" ht="10.5">
      <c r="B2" s="3"/>
      <c r="C2" s="3"/>
      <c r="D2" s="3"/>
      <c r="E2" s="3"/>
      <c r="F2" s="3"/>
      <c r="G2" s="4"/>
    </row>
    <row r="3" spans="1:6" ht="10.5">
      <c r="A3" s="5"/>
      <c r="B3" s="6"/>
      <c r="C3" s="7"/>
      <c r="D3" s="8"/>
      <c r="E3" s="8"/>
      <c r="F3" s="9"/>
    </row>
    <row r="4" spans="1:7" ht="10.5">
      <c r="A4" s="10" t="s">
        <v>31</v>
      </c>
      <c r="B4" s="11" t="s">
        <v>32</v>
      </c>
      <c r="C4" s="11" t="s">
        <v>33</v>
      </c>
      <c r="D4" s="11" t="s">
        <v>34</v>
      </c>
      <c r="E4" s="11" t="s">
        <v>35</v>
      </c>
      <c r="F4" s="11" t="s">
        <v>36</v>
      </c>
      <c r="G4" s="12" t="s">
        <v>37</v>
      </c>
    </row>
    <row r="5" spans="1:7" ht="10.5">
      <c r="A5" s="13"/>
      <c r="B5" s="14"/>
      <c r="C5" s="14"/>
      <c r="D5" s="14"/>
      <c r="E5" s="14"/>
      <c r="F5" s="14"/>
      <c r="G5" s="15"/>
    </row>
    <row r="6" spans="1:7" ht="10.5">
      <c r="A6" s="13" t="s">
        <v>38</v>
      </c>
      <c r="B6" s="17">
        <v>220.76</v>
      </c>
      <c r="C6" s="17">
        <v>232.24</v>
      </c>
      <c r="D6" s="17">
        <v>234.48</v>
      </c>
      <c r="E6" s="17">
        <v>237.49</v>
      </c>
      <c r="F6" s="17">
        <v>239.6</v>
      </c>
      <c r="G6" s="18"/>
    </row>
    <row r="7" spans="1:8" ht="10.5">
      <c r="A7" s="13" t="s">
        <v>39</v>
      </c>
      <c r="B7" s="17">
        <f>'[1]Cost Pass Thru 2008_9'!E11</f>
        <v>24.98</v>
      </c>
      <c r="C7" s="17">
        <v>24.91</v>
      </c>
      <c r="D7" s="17">
        <v>24.84</v>
      </c>
      <c r="E7" s="17">
        <v>24.78</v>
      </c>
      <c r="F7" s="17">
        <v>24.72</v>
      </c>
      <c r="G7" s="18"/>
      <c r="H7" s="19"/>
    </row>
    <row r="8" spans="1:7" ht="10.5">
      <c r="A8" s="13" t="s">
        <v>40</v>
      </c>
      <c r="B8" s="17">
        <f>'[1]shrinkage 2008_9'!N19</f>
        <v>7.557226485607338</v>
      </c>
      <c r="C8" s="17">
        <f>'[1]shrinkage 2009_10 to 2012_13'!Q9</f>
        <v>4.409814780419911</v>
      </c>
      <c r="D8" s="17">
        <f>'[1]shrinkage 2009_10 to 2012_13'!Q27</f>
        <v>5.533883350793115</v>
      </c>
      <c r="E8" s="17">
        <f>'[1]shrinkage 2009_10 to 2012_13'!Q45</f>
        <v>6.354370576000801</v>
      </c>
      <c r="F8" s="17">
        <f>'[1]shrinkage 2009_10 to 2012_13'!Q63</f>
        <v>6.765190347284147</v>
      </c>
      <c r="G8" s="18"/>
    </row>
    <row r="9" spans="1:7" ht="10.5">
      <c r="A9" s="13"/>
      <c r="B9" s="17"/>
      <c r="C9" s="17"/>
      <c r="D9" s="17"/>
      <c r="E9" s="17"/>
      <c r="F9" s="17"/>
      <c r="G9" s="18"/>
    </row>
    <row r="10" spans="1:7" s="23" customFormat="1" ht="10.5">
      <c r="A10" s="20" t="s">
        <v>41</v>
      </c>
      <c r="B10" s="21">
        <f aca="true" t="shared" si="0" ref="B10:G10">+B6+B7+B8</f>
        <v>253.29722648560733</v>
      </c>
      <c r="C10" s="21">
        <f t="shared" si="0"/>
        <v>261.55981478041997</v>
      </c>
      <c r="D10" s="21">
        <f t="shared" si="0"/>
        <v>264.8538833507931</v>
      </c>
      <c r="E10" s="21">
        <f t="shared" si="0"/>
        <v>268.6243705760008</v>
      </c>
      <c r="F10" s="21">
        <f t="shared" si="0"/>
        <v>271.08519034728414</v>
      </c>
      <c r="G10" s="22">
        <f t="shared" si="0"/>
        <v>0</v>
      </c>
    </row>
    <row r="11" spans="1:7" ht="10.5">
      <c r="A11" s="16"/>
      <c r="B11" s="24"/>
      <c r="C11" s="24"/>
      <c r="D11" s="24"/>
      <c r="E11" s="24"/>
      <c r="F11" s="24"/>
      <c r="G11" s="18"/>
    </row>
    <row r="12" spans="1:7" ht="10.5">
      <c r="A12" s="16" t="s">
        <v>42</v>
      </c>
      <c r="B12" s="25">
        <v>1.1071871127633208</v>
      </c>
      <c r="C12" s="25">
        <v>1.1494954859267126</v>
      </c>
      <c r="D12" s="25">
        <v>1.1450699238803326</v>
      </c>
      <c r="E12" s="25">
        <v>1.1804744202513717</v>
      </c>
      <c r="F12" s="25">
        <v>1.2158886528589128</v>
      </c>
      <c r="G12" s="26">
        <f>F12*1.03</f>
        <v>1.2523653124446803</v>
      </c>
    </row>
    <row r="13" spans="1:7" ht="10.5">
      <c r="A13" s="16"/>
      <c r="B13" s="24"/>
      <c r="C13" s="24"/>
      <c r="D13" s="24"/>
      <c r="E13" s="24"/>
      <c r="F13" s="24"/>
      <c r="G13" s="18"/>
    </row>
    <row r="14" spans="1:8" s="23" customFormat="1" ht="10.5">
      <c r="A14" s="20" t="s">
        <v>43</v>
      </c>
      <c r="B14" s="21">
        <f aca="true" t="shared" si="1" ref="B14:G14">+B10*B12</f>
        <v>280.44742486355653</v>
      </c>
      <c r="C14" s="21">
        <f t="shared" si="1"/>
        <v>300.6618263899198</v>
      </c>
      <c r="D14" s="21">
        <f t="shared" si="1"/>
        <v>303.2762160479032</v>
      </c>
      <c r="E14" s="21">
        <f t="shared" si="1"/>
        <v>317.10419812109416</v>
      </c>
      <c r="F14" s="21">
        <f t="shared" si="1"/>
        <v>329.60940690136124</v>
      </c>
      <c r="G14" s="22">
        <f t="shared" si="1"/>
        <v>0</v>
      </c>
      <c r="H14" s="2"/>
    </row>
    <row r="15" spans="1:7" ht="10.5">
      <c r="A15" s="16"/>
      <c r="B15" s="24"/>
      <c r="C15" s="24"/>
      <c r="D15" s="24"/>
      <c r="E15" s="24"/>
      <c r="F15" s="24"/>
      <c r="G15" s="18"/>
    </row>
    <row r="16" spans="1:7" ht="10.5">
      <c r="A16" s="16" t="s">
        <v>44</v>
      </c>
      <c r="B16" s="24">
        <f>'[1]Cost Pass Thru 2008_9'!H11+'[1]Cost Pass Thru 2008_9'!F47</f>
        <v>0.8177264031722458</v>
      </c>
      <c r="C16" s="24">
        <v>0.7033409255655899</v>
      </c>
      <c r="D16" s="24">
        <v>2.3505585246096716</v>
      </c>
      <c r="E16" s="24">
        <v>-0.5199035638289913</v>
      </c>
      <c r="F16" s="24">
        <v>-0.6242358251438611</v>
      </c>
      <c r="G16" s="18">
        <v>0</v>
      </c>
    </row>
    <row r="17" spans="1:7" ht="10.5">
      <c r="A17" s="16" t="s">
        <v>45</v>
      </c>
      <c r="B17" s="24">
        <f>'[1]Incentives Summary'!D15</f>
        <v>4.627415900858493</v>
      </c>
      <c r="C17" s="24">
        <v>6.376571009337245</v>
      </c>
      <c r="D17" s="24">
        <v>0.9686004154999995</v>
      </c>
      <c r="E17" s="24">
        <v>8.655846852518055</v>
      </c>
      <c r="F17" s="24">
        <v>7.7118476843428905</v>
      </c>
      <c r="G17" s="18">
        <v>0</v>
      </c>
    </row>
    <row r="18" spans="1:8" ht="10.5">
      <c r="A18" s="16" t="s">
        <v>46</v>
      </c>
      <c r="B18" s="24">
        <v>3.14224721936655</v>
      </c>
      <c r="C18" s="24">
        <v>-8.054121394258763</v>
      </c>
      <c r="D18" s="24">
        <v>-4.548179042613611</v>
      </c>
      <c r="E18" s="24">
        <v>-1.2298671871415217</v>
      </c>
      <c r="F18" s="24">
        <v>0</v>
      </c>
      <c r="G18" s="18">
        <v>0</v>
      </c>
      <c r="H18" s="23"/>
    </row>
    <row r="19" spans="1:7" ht="10.5">
      <c r="A19" s="16"/>
      <c r="B19" s="25"/>
      <c r="C19" s="24"/>
      <c r="D19" s="24"/>
      <c r="E19" s="24"/>
      <c r="F19" s="24"/>
      <c r="G19" s="18"/>
    </row>
    <row r="20" spans="1:7" s="23" customFormat="1" ht="10.5">
      <c r="A20" s="20" t="s">
        <v>47</v>
      </c>
      <c r="B20" s="21">
        <f>SUM(B14:B18)</f>
        <v>289.03481438695377</v>
      </c>
      <c r="C20" s="21">
        <f>SUM(C14:C18)</f>
        <v>299.6876169305639</v>
      </c>
      <c r="D20" s="21">
        <f>SUM(D14:D18)</f>
        <v>302.04719594539927</v>
      </c>
      <c r="E20" s="21">
        <f>SUM(E14:E18)</f>
        <v>324.01027422264167</v>
      </c>
      <c r="F20" s="21">
        <f>SUM(F14:F18)</f>
        <v>336.6970187605603</v>
      </c>
      <c r="G20" s="22">
        <f>F20*G12/F12</f>
        <v>346.79792932337716</v>
      </c>
    </row>
    <row r="21" spans="1:7" s="29" customFormat="1" ht="10.5">
      <c r="A21" s="16" t="s">
        <v>48</v>
      </c>
      <c r="B21" s="27">
        <v>1.0681654535011744</v>
      </c>
      <c r="C21" s="27">
        <f>+C20/B20</f>
        <v>1.0368564685406665</v>
      </c>
      <c r="D21" s="27">
        <f>+D20/C20</f>
        <v>1.0078734618367033</v>
      </c>
      <c r="E21" s="27">
        <f>+E20/D20</f>
        <v>1.0727140611535841</v>
      </c>
      <c r="F21" s="27">
        <f>+F20/E20</f>
        <v>1.0391553773051068</v>
      </c>
      <c r="G21" s="28">
        <f>+G20/F20</f>
        <v>1.0300000000000002</v>
      </c>
    </row>
    <row r="22" spans="1:8" s="29" customFormat="1" ht="10.5">
      <c r="A22" s="30"/>
      <c r="B22" s="31"/>
      <c r="C22" s="31"/>
      <c r="D22" s="31"/>
      <c r="E22" s="31"/>
      <c r="F22" s="31"/>
      <c r="G22" s="32"/>
      <c r="H22" s="23"/>
    </row>
    <row r="23" spans="1:7" ht="10.5">
      <c r="A23" s="33" t="s">
        <v>49</v>
      </c>
      <c r="B23" s="34">
        <v>296.93148734</v>
      </c>
      <c r="C23" s="34">
        <v>304.06086601000004</v>
      </c>
      <c r="D23" s="34">
        <v>303.22976054841996</v>
      </c>
      <c r="E23" s="34">
        <f>+E20</f>
        <v>324.01027422264167</v>
      </c>
      <c r="F23" s="34">
        <f>+F20</f>
        <v>336.6970187605603</v>
      </c>
      <c r="G23" s="22">
        <f>+G20</f>
        <v>346.79792932337716</v>
      </c>
    </row>
    <row r="24" spans="1:8" s="38" customFormat="1" ht="10.5">
      <c r="A24" s="35"/>
      <c r="B24" s="36"/>
      <c r="C24" s="36"/>
      <c r="D24" s="36"/>
      <c r="E24" s="36"/>
      <c r="F24" s="36"/>
      <c r="G24" s="37"/>
      <c r="H24" s="2"/>
    </row>
    <row r="25" spans="1:8" s="42" customFormat="1" ht="10.5">
      <c r="A25" s="39" t="s">
        <v>50</v>
      </c>
      <c r="B25" s="40">
        <f aca="true" t="shared" si="2" ref="B25:G25">B23-B20</f>
        <v>7.89667295304622</v>
      </c>
      <c r="C25" s="40">
        <f t="shared" si="2"/>
        <v>4.373249079436164</v>
      </c>
      <c r="D25" s="40">
        <f t="shared" si="2"/>
        <v>1.182564603020694</v>
      </c>
      <c r="E25" s="40">
        <f t="shared" si="2"/>
        <v>0</v>
      </c>
      <c r="F25" s="40">
        <f t="shared" si="2"/>
        <v>0</v>
      </c>
      <c r="G25" s="41">
        <f t="shared" si="2"/>
        <v>0</v>
      </c>
      <c r="H25" s="2"/>
    </row>
    <row r="26" spans="1:8" s="38" customFormat="1" ht="10.5">
      <c r="A26" s="35"/>
      <c r="B26" s="43"/>
      <c r="C26" s="43"/>
      <c r="D26" s="43"/>
      <c r="E26" s="43"/>
      <c r="F26" s="43"/>
      <c r="G26" s="44"/>
      <c r="H26" s="23"/>
    </row>
    <row r="27" spans="1:8" s="38" customFormat="1" ht="10.5">
      <c r="A27" s="45"/>
      <c r="B27" s="46"/>
      <c r="C27" s="46"/>
      <c r="D27" s="46"/>
      <c r="E27" s="46"/>
      <c r="F27" s="46"/>
      <c r="G27" s="47"/>
      <c r="H27" s="29"/>
    </row>
    <row r="28" spans="1:8" s="38" customFormat="1" ht="10.5">
      <c r="A28" s="48" t="s">
        <v>51</v>
      </c>
      <c r="B28" s="49">
        <v>0.101</v>
      </c>
      <c r="C28" s="49">
        <v>-0.093</v>
      </c>
      <c r="D28" s="49">
        <v>0.038</v>
      </c>
      <c r="E28" s="49">
        <v>0.09</v>
      </c>
      <c r="F28" s="49">
        <f>(F23-E23)/E23</f>
        <v>0.039155377305106716</v>
      </c>
      <c r="G28" s="50">
        <f>(G23-F23)/F23</f>
        <v>0.030000000000000165</v>
      </c>
      <c r="H28" s="29"/>
    </row>
    <row r="29" spans="1:8" s="38" customFormat="1" ht="10.5">
      <c r="A29" s="42"/>
      <c r="B29" s="51">
        <v>39722</v>
      </c>
      <c r="C29" s="51">
        <v>39904</v>
      </c>
      <c r="D29" s="51">
        <v>40269</v>
      </c>
      <c r="E29" s="51">
        <v>40634</v>
      </c>
      <c r="F29" s="51">
        <v>41000</v>
      </c>
      <c r="G29" s="51">
        <v>41365</v>
      </c>
      <c r="H29" s="2"/>
    </row>
    <row r="30" spans="1:6" s="38" customFormat="1" ht="10.5">
      <c r="A30" s="42"/>
      <c r="B30" s="51"/>
      <c r="C30" s="51"/>
      <c r="D30" s="51"/>
      <c r="E30" s="51"/>
      <c r="F30" s="51"/>
    </row>
    <row r="31" spans="1:4" s="38" customFormat="1" ht="10.5">
      <c r="A31" s="38" t="s">
        <v>52</v>
      </c>
      <c r="C31" s="52">
        <v>-0.093</v>
      </c>
      <c r="D31" s="53">
        <v>0.038</v>
      </c>
    </row>
    <row r="32" spans="1:4" ht="10.5">
      <c r="A32" s="42" t="s">
        <v>53</v>
      </c>
      <c r="C32" s="53">
        <v>-0.066</v>
      </c>
      <c r="D32" s="53">
        <v>0.037</v>
      </c>
    </row>
    <row r="33" spans="1:7" ht="10.5">
      <c r="A33" s="42" t="s">
        <v>54</v>
      </c>
      <c r="B33" s="51"/>
      <c r="C33" s="2"/>
      <c r="D33" s="52">
        <v>0.04</v>
      </c>
      <c r="E33" s="52">
        <v>0.08234485043333956</v>
      </c>
      <c r="F33" s="52">
        <v>0.03180234438608295</v>
      </c>
      <c r="G33" s="55">
        <v>0.006487289343473695</v>
      </c>
    </row>
    <row r="34" spans="1:7" ht="10.5">
      <c r="A34" s="42"/>
      <c r="B34" s="51"/>
      <c r="C34" s="52"/>
      <c r="D34" s="52"/>
      <c r="E34" s="52"/>
      <c r="F34" s="52"/>
      <c r="G34" s="55"/>
    </row>
    <row r="35" spans="1:5" ht="10.5">
      <c r="A35" s="1" t="s">
        <v>55</v>
      </c>
      <c r="B35" s="57"/>
      <c r="C35" s="57"/>
      <c r="D35" s="58"/>
      <c r="E35" s="59"/>
    </row>
    <row r="36" spans="4:5" ht="10.5">
      <c r="D36" s="59"/>
      <c r="E36" s="56"/>
    </row>
    <row r="37" spans="1:5" ht="10.5">
      <c r="A37" s="60" t="s">
        <v>33</v>
      </c>
      <c r="D37" s="58"/>
      <c r="E37" s="58"/>
    </row>
    <row r="38" ht="10.5">
      <c r="A38" s="2" t="s">
        <v>56</v>
      </c>
    </row>
    <row r="39" ht="10.5">
      <c r="A39" s="2" t="s">
        <v>57</v>
      </c>
    </row>
    <row r="40" ht="10.5">
      <c r="A40" s="2" t="s">
        <v>58</v>
      </c>
    </row>
    <row r="41" ht="10.5">
      <c r="A41" s="2" t="s">
        <v>59</v>
      </c>
    </row>
    <row r="42" ht="10.5">
      <c r="A42" s="2" t="s">
        <v>60</v>
      </c>
    </row>
    <row r="43" ht="10.5">
      <c r="A43" s="2" t="s">
        <v>61</v>
      </c>
    </row>
    <row r="44" ht="10.5">
      <c r="A44" s="2" t="s">
        <v>62</v>
      </c>
    </row>
    <row r="45" ht="10.5">
      <c r="A45" s="2" t="s">
        <v>11</v>
      </c>
    </row>
    <row r="46" ht="10.5">
      <c r="A46" s="2" t="s">
        <v>63</v>
      </c>
    </row>
    <row r="47" ht="10.5">
      <c r="A47" s="2" t="s">
        <v>64</v>
      </c>
    </row>
    <row r="48" ht="10.5">
      <c r="A48" s="2" t="s">
        <v>65</v>
      </c>
    </row>
    <row r="49" ht="10.5">
      <c r="A49" s="2" t="s">
        <v>66</v>
      </c>
    </row>
    <row r="50" ht="10.5">
      <c r="A50" s="2" t="s">
        <v>12</v>
      </c>
    </row>
    <row r="51" ht="10.5">
      <c r="A51" s="2" t="s">
        <v>13</v>
      </c>
    </row>
    <row r="52" ht="10.5">
      <c r="A52" s="2" t="s">
        <v>14</v>
      </c>
    </row>
    <row r="53" ht="10.5">
      <c r="A53" s="2" t="s">
        <v>15</v>
      </c>
    </row>
    <row r="54" ht="10.5">
      <c r="A54" s="2" t="s">
        <v>16</v>
      </c>
    </row>
    <row r="56" ht="10.5">
      <c r="A56" s="60" t="s">
        <v>34</v>
      </c>
    </row>
    <row r="57" ht="10.5">
      <c r="A57" s="2" t="s">
        <v>17</v>
      </c>
    </row>
    <row r="58" ht="10.5">
      <c r="A58" s="2" t="s">
        <v>18</v>
      </c>
    </row>
    <row r="59" ht="10.5">
      <c r="A59" s="2" t="s">
        <v>19</v>
      </c>
    </row>
    <row r="60" ht="10.5">
      <c r="A60" s="2" t="s">
        <v>20</v>
      </c>
    </row>
    <row r="62" ht="10.5">
      <c r="A62" s="60" t="s">
        <v>21</v>
      </c>
    </row>
    <row r="63" ht="10.5">
      <c r="A63" s="2" t="str">
        <f>A57</f>
        <v>(i) Shrinkage costs are based on prices dated 14th April 2010 multiplied by the shrinkage gas quantities given in the licence .</v>
      </c>
    </row>
    <row r="64" ht="10.5">
      <c r="A64" s="2" t="s">
        <v>22</v>
      </c>
    </row>
    <row r="65" ht="10.5">
      <c r="A65" s="2" t="s">
        <v>23</v>
      </c>
    </row>
    <row r="66" ht="10.5">
      <c r="A66" s="2" t="s">
        <v>24</v>
      </c>
    </row>
    <row r="67" ht="10.5">
      <c r="A67" s="2" t="s">
        <v>25</v>
      </c>
    </row>
    <row r="68" ht="10.5">
      <c r="A68" s="2" t="s">
        <v>26</v>
      </c>
    </row>
    <row r="69" ht="10.5">
      <c r="A69" s="2" t="s">
        <v>27</v>
      </c>
    </row>
    <row r="71" ht="10.5">
      <c r="A71" s="38" t="s">
        <v>28</v>
      </c>
    </row>
    <row r="72" ht="10.5">
      <c r="A72" s="2" t="s">
        <v>29</v>
      </c>
    </row>
    <row r="73" ht="10.5">
      <c r="A73" s="2" t="s">
        <v>0</v>
      </c>
    </row>
    <row r="74" ht="10.5">
      <c r="A74" s="2" t="s">
        <v>1</v>
      </c>
    </row>
    <row r="76" ht="10.5">
      <c r="A76" s="2" t="s">
        <v>2</v>
      </c>
    </row>
    <row r="77" ht="10.5">
      <c r="A77" s="61" t="s">
        <v>3</v>
      </c>
    </row>
    <row r="78" ht="10.5">
      <c r="A78" s="61" t="s">
        <v>4</v>
      </c>
    </row>
    <row r="81" ht="10.5" hidden="1"/>
    <row r="82" ht="10.5" hidden="1"/>
    <row r="83" spans="1:4" ht="10.5" hidden="1">
      <c r="A83" s="62" t="s">
        <v>5</v>
      </c>
      <c r="B83" s="5" t="s">
        <v>6</v>
      </c>
      <c r="C83" s="63">
        <v>0.025</v>
      </c>
      <c r="D83" s="63">
        <v>0.025</v>
      </c>
    </row>
    <row r="84" spans="1:4" ht="10.5" hidden="1">
      <c r="A84" s="5"/>
      <c r="B84" s="64" t="s">
        <v>7</v>
      </c>
      <c r="C84" s="65">
        <f>IF(((C23)&gt;((C20)*1.03)),3%,(IF(((C23)&lt;((C20)*0.97)),0%,1.5%)))</f>
        <v>0.015</v>
      </c>
      <c r="D84" s="65">
        <f>IF(((D23)&gt;((D20)*1.03)),3%,(IF(((D23)&lt;((D20)*0.97)),0%,1.5%)))</f>
        <v>0.015</v>
      </c>
    </row>
    <row r="85" spans="1:4" ht="10.5" hidden="1">
      <c r="A85" s="5"/>
      <c r="B85" s="23" t="s">
        <v>8</v>
      </c>
      <c r="C85" s="66">
        <f>SUM(C83:C84)</f>
        <v>0.04</v>
      </c>
      <c r="D85" s="66">
        <f>SUM(D83:D84)</f>
        <v>0.04</v>
      </c>
    </row>
    <row r="86" spans="1:4" ht="10.5" hidden="1">
      <c r="A86" s="5"/>
      <c r="B86" s="5"/>
      <c r="C86" s="5"/>
      <c r="D86" s="5"/>
    </row>
    <row r="87" spans="1:4" ht="10.5" hidden="1">
      <c r="A87" s="5"/>
      <c r="B87" s="5" t="s">
        <v>9</v>
      </c>
      <c r="C87" s="67">
        <f>C25*C85</f>
        <v>0.17492996317744655</v>
      </c>
      <c r="D87" s="67">
        <f>D25*D85</f>
        <v>0.04730258412082776</v>
      </c>
    </row>
    <row r="88" spans="1:4" ht="10.5" hidden="1">
      <c r="A88" s="5"/>
      <c r="B88" s="5"/>
      <c r="C88" s="67"/>
      <c r="D88" s="67"/>
    </row>
    <row r="89" spans="1:4" ht="10.5" hidden="1">
      <c r="A89" s="5"/>
      <c r="B89" s="5" t="s">
        <v>10</v>
      </c>
      <c r="C89" s="67">
        <f>-C87-C25</f>
        <v>-4.548179042613611</v>
      </c>
      <c r="D89" s="67">
        <f>-D87-D25</f>
        <v>-1.2298671871415217</v>
      </c>
    </row>
    <row r="90" spans="2:4" ht="12" hidden="1">
      <c r="B90"/>
      <c r="C90"/>
      <c r="D90"/>
    </row>
  </sheetData>
  <mergeCells count="1">
    <mergeCell ref="A1:F1"/>
  </mergeCells>
  <printOptions horizontalCentered="1" verticalCentered="1"/>
  <pageMargins left="0.35433070866141736" right="0.35433070866141736" top="0.1968503937007874" bottom="0.1968503937007874" header="0.5118110236220472" footer="0.5118110236220472"/>
  <pageSetup horizontalDpi="600" verticalDpi="600" orientation="landscape" paperSize="9" scale="90"/>
  <headerFooter alignWithMargins="0">
    <oddFooter>&amp;RUncontrolled when printed</oddFooter>
  </headerFooter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ITNET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john.edwards</dc:creator>
  <cp:keywords/>
  <dc:description/>
  <cp:lastModifiedBy>Mike Berrisford</cp:lastModifiedBy>
  <cp:lastPrinted>2010-04-19T08:51:51Z</cp:lastPrinted>
  <dcterms:created xsi:type="dcterms:W3CDTF">2010-04-16T10:58:41Z</dcterms:created>
  <dcterms:modified xsi:type="dcterms:W3CDTF">2010-04-19T09:04:26Z</dcterms:modified>
  <cp:category/>
  <cp:version/>
  <cp:contentType/>
  <cp:contentStatus/>
</cp:coreProperties>
</file>