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236" windowWidth="15090" windowHeight="8730" activeTab="0"/>
  </bookViews>
  <sheets>
    <sheet name="Mod 186" sheetId="1" r:id="rId1"/>
  </sheets>
  <definedNames>
    <definedName name="BaseRPI">#REF!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<sst xmlns="http://schemas.openxmlformats.org/spreadsheetml/2006/main" count="60" uniqueCount="57">
  <si>
    <t>% of previous year</t>
  </si>
  <si>
    <t>Final Allowed Rev per PCR</t>
  </si>
  <si>
    <t>Final Allowed Revenue Latest Forecast</t>
  </si>
  <si>
    <t>Inflation Assumed</t>
  </si>
  <si>
    <t>Final Allowed Rev per PCR at prices of year</t>
  </si>
  <si>
    <t>Forecast Under / Over Recovery ( K )</t>
  </si>
  <si>
    <t>Forecast Collected Revenue</t>
  </si>
  <si>
    <t>Core Allowed</t>
  </si>
  <si>
    <t>Cost Pass through Movements</t>
  </si>
  <si>
    <t>Incentives Movement</t>
  </si>
  <si>
    <t>K Movement</t>
  </si>
  <si>
    <t>Shrinkage Allowance</t>
  </si>
  <si>
    <t>£m</t>
  </si>
  <si>
    <t xml:space="preserve">This report is published as a goodwill gesture from Wales &amp; West Utilities to all Shippers following the implementation of Mod 186. </t>
  </si>
  <si>
    <t>2008/9</t>
  </si>
  <si>
    <t>2009/10</t>
  </si>
  <si>
    <t>2010/11</t>
  </si>
  <si>
    <t>2011/12</t>
  </si>
  <si>
    <t>2012/13</t>
  </si>
  <si>
    <t>Future Years</t>
  </si>
  <si>
    <t>Comments</t>
  </si>
  <si>
    <t>It is published on a without prejudice basis and whilst every effort has been made to ensure the accuracy of the information</t>
  </si>
  <si>
    <t>(i)   Final Allowed Revenue, excluding shrinkage, is as per Licence.</t>
  </si>
  <si>
    <t>Arithmetical October/April* Price level change needed for Collected to = Allowed</t>
  </si>
  <si>
    <t>Sensitivities: 2009/10</t>
  </si>
  <si>
    <t>Indicative Price Adjustment</t>
  </si>
  <si>
    <t>Cost Pass Through</t>
  </si>
  <si>
    <t>2013/14</t>
  </si>
  <si>
    <t xml:space="preserve">        (b) More income than estimated was collected during the period after the price increase was notified but before implementation on 1st October 08.</t>
  </si>
  <si>
    <t>(iii) K brought forward of £3.1m from 2007/8 was as a result of a better than expected exit capacity incentive and reduced capacity income following the Oct 07 AQ review.</t>
  </si>
  <si>
    <t>contained here, it is primarily a forecast.</t>
  </si>
  <si>
    <t>Reported Price Adjustment in the April 09 Mod 186 Presentation</t>
  </si>
  <si>
    <t>(iv) The cost pass through movement increase represents the difference between actual and core allowed cost(inflated) in respect of formula rates, licence fees and NTS pension deficit.</t>
  </si>
  <si>
    <t>(iii) Inflation is 3.82% for 2009/10 (Final).</t>
  </si>
  <si>
    <t>(iv)  We have assumed capacity income will fall by 4% from Oct 09 in line with similar AQ reductions in the previous two years.</t>
  </si>
  <si>
    <t>(i) A 1% fall in capacity income between Oct 09 and Mar 10, following Oct 09 AQ review and based on 9.3% decrease, is equivalent to a price increase of 0.5% from 1st April 09.</t>
  </si>
  <si>
    <t xml:space="preserve">(ii) If shrinkage costs, for Allowed Revenue purposes, increased on average by 10% for 2009/10, this would equate to a 0.3% price increase from 1st April 09. </t>
  </si>
  <si>
    <t>(iii) A 1% increase in Allowed Revenue for 2009/10, given our price adjustment and assumptions for 2009/10, is equivalent to a 1% price increase.</t>
  </si>
  <si>
    <t>(iv)  We have assumed capacity income will fall by 4% from Oct 10, following the AQ review. No assumptions have been made regarding the AQ review in the following years.</t>
  </si>
  <si>
    <t>(v)  Incentives for 2010/11,2011/12 and 2012/13 relate to exit capacity incentives.</t>
  </si>
  <si>
    <t>the estimated allowance based on current gas prices, offset by a lower K brought forward from 2008/9</t>
  </si>
  <si>
    <t>to the following factors:-</t>
  </si>
  <si>
    <t>(ii)  The shrinkage costs are based on licence requirements.</t>
  </si>
  <si>
    <t xml:space="preserve">        (a) Following a significant fall in wholesale gas prices, Allowed Revenue (AR) has dropped below our original estimate of AR when setting the price increase from Oct 08.</t>
  </si>
  <si>
    <t xml:space="preserve">        (c) Collected income is higher than expected due to a smaller reduction in capacity income than we forecast from Oct 08, following the AQ review.</t>
  </si>
  <si>
    <t>MOD 186 Report WWU: Oct 09</t>
  </si>
  <si>
    <t>(viii) We have not included NTS exit capacity charges for 2012/13 and 2013/14 as we are not sure, at this time, of the level of these charges .</t>
  </si>
  <si>
    <t>(vi) 'K' for 2008/9 has been finalised. The percentage over recovery was 2.73%. This estimated over recovery was largely due</t>
  </si>
  <si>
    <t>(iii) Inflation for 2010/11 and 2011/12 is -0.7% and 3.4% respectively using the latest average banking indices. Subsequent years are inlated by 3.0%.</t>
  </si>
  <si>
    <t>(iii) K brought forward of  -£8.2m from 2008/9 is due to the factors mentioned in 2008/9 (vi) above.</t>
  </si>
  <si>
    <t>(viii) No account has been taken of TMA costs as we are still not sure of the imoact in this Network.</t>
  </si>
  <si>
    <t>(vii) No account has been taken of TMA costs as we are still not sure of the impact in this Network.</t>
  </si>
  <si>
    <t>(vi) As 2013/14 represents the start of a new PCR period and we are unsure how this will turn out, we have used the Allowed Revenue figure for 2012/13 and inflated it by 3.0%</t>
  </si>
  <si>
    <t>(v)  The estimated incentive figure of £4.2m relates to exit capacity, metering tipping point , emissions and MSRA.</t>
  </si>
  <si>
    <t>(vii) Our latest estimate of 'K' at year end is an over recovery of 1.3%. This is due to higher shrinkage prices used for the 1st April 09 pricing decision compared to</t>
  </si>
  <si>
    <t>(ii)  Shrinkage costs were based on market prices taken from Heren report on 1st October 09.</t>
  </si>
  <si>
    <t>(ix) Business Rates are under review but will not be finalised until later this month. We have therefore not made any adjustment for this other than as per the licence.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</si>
</sst>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_ ;[Red]\-#,##0.000\ "/>
    <numFmt numFmtId="165" formatCode="#,##0.0_ ;[Red]\-#,##0.0\ "/>
    <numFmt numFmtId="166" formatCode="#,##0_ ;[Red]\-#,##0\ "/>
    <numFmt numFmtId="167" formatCode="0.0"/>
    <numFmt numFmtId="168" formatCode="0.0%"/>
    <numFmt numFmtId="169" formatCode="#,##0_);_)\(#,##0\);\-_);@_)"/>
    <numFmt numFmtId="170" formatCode="#,##0.00_ ;[Red]\-#,##0.00\ "/>
    <numFmt numFmtId="171" formatCode="#,##0.0000_ ;[Red]\-#,##0.0000\ "/>
    <numFmt numFmtId="172" formatCode="0.000"/>
    <numFmt numFmtId="173" formatCode="#,##0_ ;\-#,##0\ "/>
    <numFmt numFmtId="174" formatCode="_-[$€-2]* #,##0.00_-;\-[$€-2]* #,##0.00_-;_-[$€-2]* &quot;-&quot;??_-"/>
    <numFmt numFmtId="175" formatCode="0.0000"/>
    <numFmt numFmtId="176" formatCode="0.00000"/>
    <numFmt numFmtId="177" formatCode="0.000000"/>
    <numFmt numFmtId="178" formatCode="0.0000000"/>
    <numFmt numFmtId="179" formatCode="#,##0.00000_ ;[Red]\-#,##0.00000\ "/>
    <numFmt numFmtId="180" formatCode="&quot;£&quot;#,##0.00"/>
    <numFmt numFmtId="181" formatCode="#,##0.0000000000000_ ;[Red]\-#,##0.0000000000000\ "/>
    <numFmt numFmtId="182" formatCode="#,##0.000"/>
    <numFmt numFmtId="183" formatCode="0.00%_);_)\(0.00%\)"/>
    <numFmt numFmtId="184" formatCode="_-* #,##0_-;\-* #,##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u val="single"/>
      <sz val="11"/>
      <color indexed="48"/>
      <name val="CG Omega"/>
      <family val="0"/>
    </font>
    <font>
      <sz val="10"/>
      <color indexed="6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2" borderId="0">
      <alignment/>
      <protection/>
    </xf>
    <xf numFmtId="0" fontId="1" fillId="0" borderId="0" applyNumberFormat="0" applyFill="0" applyBorder="0" applyAlignment="0" applyProtection="0"/>
    <xf numFmtId="0" fontId="7" fillId="3" borderId="0">
      <alignment/>
      <protection/>
    </xf>
    <xf numFmtId="9" fontId="0" fillId="0" borderId="0" applyFont="0" applyFill="0" applyBorder="0" applyAlignment="0" applyProtection="0"/>
    <xf numFmtId="169" fontId="3" fillId="0" borderId="0" applyProtection="0">
      <alignment horizontal="right"/>
    </xf>
    <xf numFmtId="0" fontId="8" fillId="0" borderId="0">
      <alignment horizontal="center"/>
      <protection/>
    </xf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4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8" fontId="3" fillId="0" borderId="1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6" borderId="2" xfId="0" applyFont="1" applyFill="1" applyBorder="1" applyAlignment="1">
      <alignment/>
    </xf>
    <xf numFmtId="165" fontId="5" fillId="6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7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5" fillId="5" borderId="3" xfId="0" applyFont="1" applyFill="1" applyBorder="1" applyAlignment="1">
      <alignment wrapText="1"/>
    </xf>
    <xf numFmtId="168" fontId="5" fillId="5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4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17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right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171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68" fontId="5" fillId="0" borderId="0" xfId="0" applyNumberFormat="1" applyFont="1" applyFill="1" applyAlignment="1">
      <alignment/>
    </xf>
    <xf numFmtId="0" fontId="5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right"/>
    </xf>
    <xf numFmtId="165" fontId="3" fillId="7" borderId="2" xfId="0" applyNumberFormat="1" applyFont="1" applyFill="1" applyBorder="1" applyAlignment="1">
      <alignment horizontal="right"/>
    </xf>
    <xf numFmtId="168" fontId="3" fillId="7" borderId="1" xfId="0" applyNumberFormat="1" applyFont="1" applyFill="1" applyBorder="1" applyAlignment="1">
      <alignment horizontal="right"/>
    </xf>
    <xf numFmtId="167" fontId="3" fillId="7" borderId="1" xfId="0" applyNumberFormat="1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right"/>
    </xf>
    <xf numFmtId="165" fontId="5" fillId="7" borderId="2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168" fontId="5" fillId="7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/>
    </xf>
    <xf numFmtId="170" fontId="3" fillId="0" borderId="1" xfId="0" applyNumberFormat="1" applyFont="1" applyFill="1" applyBorder="1" applyAlignment="1">
      <alignment horizontal="right"/>
    </xf>
    <xf numFmtId="170" fontId="3" fillId="0" borderId="0" xfId="0" applyNumberFormat="1" applyFont="1" applyFill="1" applyAlignment="1">
      <alignment/>
    </xf>
    <xf numFmtId="170" fontId="3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170" fontId="5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70" fontId="3" fillId="0" borderId="5" xfId="0" applyNumberFormat="1" applyFont="1" applyFill="1" applyBorder="1" applyAlignment="1">
      <alignment/>
    </xf>
    <xf numFmtId="165" fontId="3" fillId="0" borderId="5" xfId="0" applyNumberFormat="1" applyFont="1" applyFill="1" applyBorder="1" applyAlignment="1">
      <alignment horizontal="right"/>
    </xf>
    <xf numFmtId="0" fontId="3" fillId="8" borderId="0" xfId="0" applyFont="1" applyFill="1" applyAlignment="1">
      <alignment/>
    </xf>
    <xf numFmtId="0" fontId="3" fillId="8" borderId="0" xfId="0" applyFont="1" applyFill="1" applyAlignment="1">
      <alignment horizontal="center"/>
    </xf>
    <xf numFmtId="170" fontId="3" fillId="8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</cellXfs>
  <cellStyles count="16">
    <cellStyle name="Normal" xfId="0"/>
    <cellStyle name="=C:\WINNT\SYSTEM32\COMMAND.COM_x0000_COMPUTERNAME=YE12344_x0000_HOMEDRIVE=H:_x0000_HO" xfId="16"/>
    <cellStyle name="=C:\WINNT\SYSTEM32\COMMAND.COM_x0000_COMPUTERNAME=YE12344_x0000_HOMEDRIVE=H:_x0000_HO_Comparing Ofgem leakage figures Jan 09" xfId="17"/>
    <cellStyle name="=C:\WINNT\SYSTEM32\COMMAND.COM_x0000_COMPUTERNAME=YE12344_x0000_HOMEDRIVE=H:_x0000_HO_workings for new MSRA using WWU licence and latest forecasts (5)" xfId="18"/>
    <cellStyle name="Comma" xfId="19"/>
    <cellStyle name="Comma [0]" xfId="20"/>
    <cellStyle name="Currency" xfId="21"/>
    <cellStyle name="Currency [0]" xfId="22"/>
    <cellStyle name="Euro" xfId="23"/>
    <cellStyle name="Followed Hyperlink" xfId="24"/>
    <cellStyle name="Heading 1" xfId="25"/>
    <cellStyle name="Hyperlink" xfId="26"/>
    <cellStyle name="InputData" xfId="27"/>
    <cellStyle name="Percent" xfId="28"/>
    <cellStyle name="Std_0" xfId="29"/>
    <cellStyle name="Unit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34">
      <selection activeCell="A57" sqref="A57"/>
    </sheetView>
  </sheetViews>
  <sheetFormatPr defaultColWidth="9.140625" defaultRowHeight="12.75"/>
  <cols>
    <col min="1" max="1" width="65.421875" style="1" customWidth="1"/>
    <col min="2" max="2" width="9.28125" style="2" bestFit="1" customWidth="1"/>
    <col min="3" max="3" width="8.28125" style="2" customWidth="1"/>
    <col min="4" max="4" width="8.7109375" style="2" customWidth="1"/>
    <col min="5" max="5" width="8.421875" style="2" bestFit="1" customWidth="1"/>
    <col min="6" max="6" width="8.7109375" style="2" bestFit="1" customWidth="1"/>
    <col min="7" max="7" width="8.7109375" style="1" bestFit="1" customWidth="1"/>
    <col min="8" max="8" width="14.00390625" style="59" bestFit="1" customWidth="1"/>
    <col min="9" max="16384" width="9.140625" style="1" customWidth="1"/>
  </cols>
  <sheetData>
    <row r="1" spans="1:6" ht="12">
      <c r="A1" s="69" t="s">
        <v>45</v>
      </c>
      <c r="B1" s="69"/>
      <c r="C1" s="69"/>
      <c r="D1" s="69"/>
      <c r="E1" s="69"/>
      <c r="F1" s="69"/>
    </row>
    <row r="2" spans="2:9" ht="12">
      <c r="B2" s="38"/>
      <c r="C2" s="38"/>
      <c r="D2" s="38"/>
      <c r="E2" s="38"/>
      <c r="F2" s="38"/>
      <c r="G2" s="57"/>
      <c r="I2" s="2"/>
    </row>
    <row r="3" spans="1:6" ht="12">
      <c r="A3" s="3"/>
      <c r="B3" s="43"/>
      <c r="C3" s="44"/>
      <c r="D3" s="5"/>
      <c r="E3" s="5"/>
      <c r="F3" s="4"/>
    </row>
    <row r="4" spans="1:7" ht="12">
      <c r="A4" s="34" t="s">
        <v>12</v>
      </c>
      <c r="B4" s="33" t="s">
        <v>14</v>
      </c>
      <c r="C4" s="33" t="s">
        <v>15</v>
      </c>
      <c r="D4" s="33" t="s">
        <v>16</v>
      </c>
      <c r="E4" s="33" t="s">
        <v>17</v>
      </c>
      <c r="F4" s="33" t="s">
        <v>18</v>
      </c>
      <c r="G4" s="46" t="s">
        <v>27</v>
      </c>
    </row>
    <row r="5" spans="1:7" ht="12">
      <c r="A5" s="6"/>
      <c r="B5" s="7"/>
      <c r="C5" s="7"/>
      <c r="D5" s="7"/>
      <c r="E5" s="7"/>
      <c r="F5" s="7"/>
      <c r="G5" s="47"/>
    </row>
    <row r="6" spans="1:9" ht="12">
      <c r="A6" s="6" t="s">
        <v>7</v>
      </c>
      <c r="B6" s="8">
        <v>220.76</v>
      </c>
      <c r="C6" s="8">
        <v>232.24</v>
      </c>
      <c r="D6" s="8">
        <v>234.48</v>
      </c>
      <c r="E6" s="8">
        <v>237.49</v>
      </c>
      <c r="F6" s="8">
        <v>239.6</v>
      </c>
      <c r="G6" s="48">
        <v>239.6</v>
      </c>
      <c r="I6" s="59"/>
    </row>
    <row r="7" spans="1:9" ht="12">
      <c r="A7" s="6" t="s">
        <v>26</v>
      </c>
      <c r="B7" s="8">
        <v>24.98</v>
      </c>
      <c r="C7" s="8">
        <v>24.91</v>
      </c>
      <c r="D7" s="8">
        <v>24.84</v>
      </c>
      <c r="E7" s="8">
        <v>24.78</v>
      </c>
      <c r="F7" s="8">
        <v>24.72</v>
      </c>
      <c r="G7" s="48">
        <v>24.72</v>
      </c>
      <c r="I7" s="59"/>
    </row>
    <row r="8" spans="1:9" ht="12">
      <c r="A8" s="6" t="s">
        <v>11</v>
      </c>
      <c r="B8" s="8">
        <v>7.557226485607338</v>
      </c>
      <c r="C8" s="8">
        <v>4.639096193526947</v>
      </c>
      <c r="D8" s="8">
        <v>6.804221273458036</v>
      </c>
      <c r="E8" s="8">
        <v>7.794104516979796</v>
      </c>
      <c r="F8" s="8">
        <v>8.00691060660056</v>
      </c>
      <c r="G8" s="48">
        <v>8.00691060660056</v>
      </c>
      <c r="I8" s="59"/>
    </row>
    <row r="9" spans="1:7" ht="12">
      <c r="A9" s="6"/>
      <c r="B9" s="8"/>
      <c r="C9" s="8"/>
      <c r="D9" s="8"/>
      <c r="E9" s="8"/>
      <c r="F9" s="8"/>
      <c r="G9" s="48"/>
    </row>
    <row r="10" spans="1:9" s="12" customFormat="1" ht="12">
      <c r="A10" s="35" t="s">
        <v>1</v>
      </c>
      <c r="B10" s="9">
        <f aca="true" t="shared" si="0" ref="B10:G10">+B6+B7+B8</f>
        <v>253.29722648560733</v>
      </c>
      <c r="C10" s="9">
        <f t="shared" si="0"/>
        <v>261.789096193527</v>
      </c>
      <c r="D10" s="9">
        <f t="shared" si="0"/>
        <v>266.12422127345803</v>
      </c>
      <c r="E10" s="9">
        <f t="shared" si="0"/>
        <v>270.0641045169798</v>
      </c>
      <c r="F10" s="9">
        <f t="shared" si="0"/>
        <v>272.32691060660056</v>
      </c>
      <c r="G10" s="49">
        <f t="shared" si="0"/>
        <v>272.32691060660056</v>
      </c>
      <c r="H10" s="64"/>
      <c r="I10" s="60"/>
    </row>
    <row r="11" spans="1:9" ht="12">
      <c r="A11" s="10"/>
      <c r="B11" s="11"/>
      <c r="C11" s="11"/>
      <c r="D11" s="11"/>
      <c r="E11" s="11"/>
      <c r="F11" s="11"/>
      <c r="G11" s="48"/>
      <c r="H11" s="64"/>
      <c r="I11" s="12"/>
    </row>
    <row r="12" spans="1:9" ht="12">
      <c r="A12" s="10" t="s">
        <v>3</v>
      </c>
      <c r="B12" s="11">
        <v>1.1071871127633208</v>
      </c>
      <c r="C12" s="11">
        <v>1.1494954859267126</v>
      </c>
      <c r="D12" s="11">
        <v>1.1414114592553253</v>
      </c>
      <c r="E12" s="11">
        <v>1.1804744202513717</v>
      </c>
      <c r="F12" s="11">
        <v>1.2158886528589128</v>
      </c>
      <c r="G12" s="48">
        <v>1.2523653124446803</v>
      </c>
      <c r="H12" s="64"/>
      <c r="I12" s="12"/>
    </row>
    <row r="13" spans="1:9" ht="12">
      <c r="A13" s="10"/>
      <c r="B13" s="11"/>
      <c r="C13" s="11"/>
      <c r="D13" s="11"/>
      <c r="E13" s="11"/>
      <c r="F13" s="11"/>
      <c r="G13" s="48"/>
      <c r="H13" s="64"/>
      <c r="I13" s="12"/>
    </row>
    <row r="14" spans="1:9" s="12" customFormat="1" ht="12">
      <c r="A14" s="35" t="s">
        <v>4</v>
      </c>
      <c r="B14" s="9">
        <f aca="true" t="shared" si="1" ref="B14:G14">+B10*B12</f>
        <v>280.44742486355653</v>
      </c>
      <c r="C14" s="9">
        <f t="shared" si="1"/>
        <v>300.9253843392932</v>
      </c>
      <c r="D14" s="9">
        <f t="shared" si="1"/>
        <v>303.75723574692483</v>
      </c>
      <c r="E14" s="9">
        <f t="shared" si="1"/>
        <v>318.8037672103876</v>
      </c>
      <c r="F14" s="9">
        <f t="shared" si="1"/>
        <v>331.11920047468914</v>
      </c>
      <c r="G14" s="49">
        <f t="shared" si="1"/>
        <v>341.05277648892985</v>
      </c>
      <c r="H14" s="65"/>
      <c r="I14" s="63"/>
    </row>
    <row r="15" spans="1:9" ht="12">
      <c r="A15" s="10"/>
      <c r="B15" s="11"/>
      <c r="C15" s="11"/>
      <c r="D15" s="11"/>
      <c r="E15" s="11"/>
      <c r="F15" s="11"/>
      <c r="G15" s="48"/>
      <c r="H15" s="64"/>
      <c r="I15" s="12"/>
    </row>
    <row r="16" spans="1:9" ht="12">
      <c r="A16" s="10" t="s">
        <v>8</v>
      </c>
      <c r="B16" s="58">
        <v>0.8177264031722458</v>
      </c>
      <c r="C16" s="11">
        <v>1.0338468415507194</v>
      </c>
      <c r="D16" s="11">
        <v>0</v>
      </c>
      <c r="E16" s="11">
        <v>0</v>
      </c>
      <c r="F16" s="11">
        <v>0</v>
      </c>
      <c r="G16" s="48">
        <v>0</v>
      </c>
      <c r="H16" s="64"/>
      <c r="I16" s="60"/>
    </row>
    <row r="17" spans="1:9" ht="12">
      <c r="A17" s="10" t="s">
        <v>9</v>
      </c>
      <c r="B17" s="58">
        <v>4.627415900858493</v>
      </c>
      <c r="C17" s="11">
        <v>4.215400797324759</v>
      </c>
      <c r="D17" s="11">
        <v>3.1692957825000003</v>
      </c>
      <c r="E17" s="11">
        <v>6.726226937518055</v>
      </c>
      <c r="F17" s="11">
        <v>6.367139976410417</v>
      </c>
      <c r="G17" s="48">
        <v>0</v>
      </c>
      <c r="H17" s="64"/>
      <c r="I17" s="60"/>
    </row>
    <row r="18" spans="1:9" ht="12">
      <c r="A18" s="10" t="s">
        <v>10</v>
      </c>
      <c r="B18" s="58">
        <v>3.14224721936655</v>
      </c>
      <c r="C18" s="11">
        <v>-8.212045394258764</v>
      </c>
      <c r="D18" s="11">
        <v>-3.997385701992174</v>
      </c>
      <c r="E18" s="11">
        <v>0</v>
      </c>
      <c r="F18" s="11">
        <v>0</v>
      </c>
      <c r="G18" s="48">
        <v>0</v>
      </c>
      <c r="H18" s="64"/>
      <c r="I18" s="60"/>
    </row>
    <row r="19" spans="1:9" ht="12">
      <c r="A19" s="10"/>
      <c r="B19" s="58"/>
      <c r="C19" s="11"/>
      <c r="D19" s="11"/>
      <c r="E19" s="11"/>
      <c r="F19" s="11"/>
      <c r="G19" s="48"/>
      <c r="H19" s="64"/>
      <c r="I19" s="12"/>
    </row>
    <row r="20" spans="1:9" s="12" customFormat="1" ht="12">
      <c r="A20" s="35" t="s">
        <v>2</v>
      </c>
      <c r="B20" s="9">
        <f aca="true" t="shared" si="2" ref="B20:G20">SUM(B14:B18)</f>
        <v>289.03481438695377</v>
      </c>
      <c r="C20" s="9">
        <f t="shared" si="2"/>
        <v>297.9625865839099</v>
      </c>
      <c r="D20" s="9">
        <f t="shared" si="2"/>
        <v>302.92914582743265</v>
      </c>
      <c r="E20" s="9">
        <f t="shared" si="2"/>
        <v>325.52999414790565</v>
      </c>
      <c r="F20" s="9">
        <f t="shared" si="2"/>
        <v>337.4863404510996</v>
      </c>
      <c r="G20" s="49">
        <f t="shared" si="2"/>
        <v>341.05277648892985</v>
      </c>
      <c r="H20" s="64"/>
      <c r="I20" s="60"/>
    </row>
    <row r="21" spans="1:8" s="14" customFormat="1" ht="12">
      <c r="A21" s="10" t="s">
        <v>0</v>
      </c>
      <c r="B21" s="13">
        <v>1.0681654535011744</v>
      </c>
      <c r="C21" s="13">
        <f>+C20/B20</f>
        <v>1.03088822436803</v>
      </c>
      <c r="D21" s="13">
        <f>+D20/C20</f>
        <v>1.0166683988767298</v>
      </c>
      <c r="E21" s="13">
        <f>+E20/D20</f>
        <v>1.074607704909807</v>
      </c>
      <c r="F21" s="13">
        <f>+F20/E20</f>
        <v>1.0367288622189497</v>
      </c>
      <c r="G21" s="50">
        <f>+G20/F20</f>
        <v>1.0105676455914132</v>
      </c>
      <c r="H21" s="59"/>
    </row>
    <row r="22" spans="1:8" s="14" customFormat="1" ht="12">
      <c r="A22" s="15"/>
      <c r="B22" s="16"/>
      <c r="C22" s="16"/>
      <c r="D22" s="16"/>
      <c r="E22" s="16"/>
      <c r="F22" s="16"/>
      <c r="G22" s="51"/>
      <c r="H22" s="59"/>
    </row>
    <row r="23" spans="1:7" ht="12">
      <c r="A23" s="36" t="s">
        <v>6</v>
      </c>
      <c r="B23" s="17">
        <v>296.93148734</v>
      </c>
      <c r="C23" s="17">
        <v>301.9</v>
      </c>
      <c r="D23" s="17">
        <f>+D20</f>
        <v>302.92914582743265</v>
      </c>
      <c r="E23" s="17">
        <f>+E20</f>
        <v>325.52999414790565</v>
      </c>
      <c r="F23" s="17">
        <f>+F20</f>
        <v>337.4863404510996</v>
      </c>
      <c r="G23" s="49">
        <f>+G20</f>
        <v>341.05277648892985</v>
      </c>
    </row>
    <row r="24" spans="1:8" s="20" customFormat="1" ht="12">
      <c r="A24" s="18"/>
      <c r="B24" s="19"/>
      <c r="C24" s="19"/>
      <c r="D24" s="19"/>
      <c r="E24" s="19"/>
      <c r="F24" s="19"/>
      <c r="G24" s="52"/>
      <c r="H24" s="61"/>
    </row>
    <row r="25" spans="1:8" s="24" customFormat="1" ht="12">
      <c r="A25" s="21" t="s">
        <v>5</v>
      </c>
      <c r="B25" s="22">
        <f aca="true" t="shared" si="3" ref="B25:G25">B23-B20</f>
        <v>7.89667295304622</v>
      </c>
      <c r="C25" s="22">
        <f t="shared" si="3"/>
        <v>3.9374134160900667</v>
      </c>
      <c r="D25" s="22">
        <f t="shared" si="3"/>
        <v>0</v>
      </c>
      <c r="E25" s="22">
        <f t="shared" si="3"/>
        <v>0</v>
      </c>
      <c r="F25" s="22">
        <f t="shared" si="3"/>
        <v>0</v>
      </c>
      <c r="G25" s="53">
        <f t="shared" si="3"/>
        <v>0</v>
      </c>
      <c r="H25" s="62"/>
    </row>
    <row r="26" spans="1:8" s="20" customFormat="1" ht="12">
      <c r="A26" s="18"/>
      <c r="B26" s="23"/>
      <c r="C26" s="23"/>
      <c r="D26" s="23"/>
      <c r="E26" s="23"/>
      <c r="F26" s="23"/>
      <c r="G26" s="54"/>
      <c r="H26" s="61"/>
    </row>
    <row r="27" spans="1:8" s="20" customFormat="1" ht="12">
      <c r="A27" s="30"/>
      <c r="B27" s="31"/>
      <c r="C27" s="31"/>
      <c r="D27" s="31"/>
      <c r="E27" s="31"/>
      <c r="F27" s="31"/>
      <c r="G27" s="55"/>
      <c r="H27" s="61"/>
    </row>
    <row r="28" spans="1:8" s="20" customFormat="1" ht="24">
      <c r="A28" s="28" t="s">
        <v>23</v>
      </c>
      <c r="B28" s="29">
        <v>0.101</v>
      </c>
      <c r="C28" s="29">
        <v>-0.093</v>
      </c>
      <c r="D28" s="29">
        <v>0.045</v>
      </c>
      <c r="E28" s="29">
        <f>(E23-D23)/D23</f>
        <v>0.07460770490980706</v>
      </c>
      <c r="F28" s="29">
        <f>(F23-E23)/E23</f>
        <v>0.036728862218949686</v>
      </c>
      <c r="G28" s="56">
        <f>(G23-F23)/F23</f>
        <v>0.010567645591413304</v>
      </c>
      <c r="H28" s="61"/>
    </row>
    <row r="29" spans="1:8" s="20" customFormat="1" ht="12">
      <c r="A29" s="24"/>
      <c r="B29" s="37">
        <v>39722</v>
      </c>
      <c r="C29" s="37">
        <v>39904</v>
      </c>
      <c r="D29" s="37">
        <v>40269</v>
      </c>
      <c r="E29" s="37">
        <v>40634</v>
      </c>
      <c r="F29" s="37">
        <v>41000</v>
      </c>
      <c r="G29" s="37">
        <v>41365</v>
      </c>
      <c r="H29" s="61"/>
    </row>
    <row r="30" spans="1:8" s="20" customFormat="1" ht="12">
      <c r="A30" s="24"/>
      <c r="B30" s="37"/>
      <c r="C30" s="37"/>
      <c r="D30" s="37"/>
      <c r="E30" s="37"/>
      <c r="F30" s="37"/>
      <c r="H30" s="61"/>
    </row>
    <row r="31" spans="1:8" s="20" customFormat="1" ht="12">
      <c r="A31" s="24" t="s">
        <v>31</v>
      </c>
      <c r="B31" s="37"/>
      <c r="C31" s="40">
        <v>-0.093</v>
      </c>
      <c r="D31" s="40">
        <v>0.05</v>
      </c>
      <c r="E31" s="40">
        <v>0.03741376670606281</v>
      </c>
      <c r="F31" s="40">
        <v>0.03435217874562699</v>
      </c>
      <c r="G31" s="45">
        <v>0.01802145248953891</v>
      </c>
      <c r="H31" s="61"/>
    </row>
    <row r="32" spans="1:3" ht="12">
      <c r="A32" s="24" t="s">
        <v>25</v>
      </c>
      <c r="C32" s="41">
        <v>-0.066</v>
      </c>
    </row>
    <row r="33" spans="1:3" ht="12">
      <c r="A33" s="24"/>
      <c r="C33" s="41"/>
    </row>
    <row r="34" spans="1:3" ht="12">
      <c r="A34" s="32" t="s">
        <v>20</v>
      </c>
      <c r="B34" s="42"/>
      <c r="C34" s="42"/>
    </row>
    <row r="35" spans="1:3" ht="12">
      <c r="A35" s="32"/>
      <c r="B35" s="42"/>
      <c r="C35" s="26"/>
    </row>
    <row r="36" spans="1:3" ht="12">
      <c r="A36" s="25" t="s">
        <v>14</v>
      </c>
      <c r="C36" s="39"/>
    </row>
    <row r="37" spans="1:3" ht="12">
      <c r="A37" s="1" t="s">
        <v>22</v>
      </c>
      <c r="B37" s="42"/>
      <c r="C37" s="39"/>
    </row>
    <row r="38" ht="12">
      <c r="A38" s="1" t="s">
        <v>42</v>
      </c>
    </row>
    <row r="39" ht="12">
      <c r="A39" s="1" t="s">
        <v>29</v>
      </c>
    </row>
    <row r="40" ht="12">
      <c r="A40" s="1" t="s">
        <v>32</v>
      </c>
    </row>
    <row r="41" ht="12">
      <c r="A41" s="1" t="s">
        <v>47</v>
      </c>
    </row>
    <row r="42" ht="12">
      <c r="A42" s="1" t="s">
        <v>41</v>
      </c>
    </row>
    <row r="43" ht="12">
      <c r="A43" s="1" t="s">
        <v>43</v>
      </c>
    </row>
    <row r="44" ht="12">
      <c r="A44" s="1" t="s">
        <v>28</v>
      </c>
    </row>
    <row r="45" ht="12">
      <c r="A45" s="1" t="s">
        <v>44</v>
      </c>
    </row>
    <row r="47" ht="12">
      <c r="A47" s="25" t="s">
        <v>15</v>
      </c>
    </row>
    <row r="48" ht="12">
      <c r="A48" s="1" t="s">
        <v>22</v>
      </c>
    </row>
    <row r="49" ht="12">
      <c r="A49" s="1" t="s">
        <v>55</v>
      </c>
    </row>
    <row r="50" ht="12">
      <c r="A50" s="1" t="s">
        <v>49</v>
      </c>
    </row>
    <row r="51" ht="12">
      <c r="A51" s="1" t="s">
        <v>33</v>
      </c>
    </row>
    <row r="52" ht="12">
      <c r="A52" s="1" t="s">
        <v>34</v>
      </c>
    </row>
    <row r="53" ht="12">
      <c r="A53" s="1" t="s">
        <v>53</v>
      </c>
    </row>
    <row r="54" ht="12">
      <c r="A54" s="1" t="s">
        <v>54</v>
      </c>
    </row>
    <row r="55" ht="12">
      <c r="A55" s="1" t="s">
        <v>40</v>
      </c>
    </row>
    <row r="56" ht="12">
      <c r="A56" s="1" t="s">
        <v>50</v>
      </c>
    </row>
    <row r="57" ht="12">
      <c r="A57" s="1" t="s">
        <v>56</v>
      </c>
    </row>
    <row r="59" ht="12">
      <c r="A59" s="25" t="s">
        <v>19</v>
      </c>
    </row>
    <row r="60" ht="12">
      <c r="A60" s="1" t="str">
        <f>A48</f>
        <v>(i)   Final Allowed Revenue, excluding shrinkage, is as per Licence.</v>
      </c>
    </row>
    <row r="61" ht="12">
      <c r="A61" s="1" t="str">
        <f>A49</f>
        <v>(ii)  Shrinkage costs were based on market prices taken from Heren report on 1st October 09.</v>
      </c>
    </row>
    <row r="62" ht="12">
      <c r="A62" s="1" t="s">
        <v>48</v>
      </c>
    </row>
    <row r="63" ht="12">
      <c r="A63" s="1" t="s">
        <v>38</v>
      </c>
    </row>
    <row r="64" ht="12">
      <c r="A64" s="1" t="s">
        <v>39</v>
      </c>
    </row>
    <row r="65" ht="12">
      <c r="A65" s="1" t="s">
        <v>52</v>
      </c>
    </row>
    <row r="66" ht="12">
      <c r="A66" s="1" t="s">
        <v>51</v>
      </c>
    </row>
    <row r="67" ht="12">
      <c r="A67" s="1" t="s">
        <v>46</v>
      </c>
    </row>
    <row r="69" ht="12">
      <c r="A69" s="20" t="s">
        <v>24</v>
      </c>
    </row>
    <row r="70" spans="1:9" ht="12">
      <c r="A70" s="66" t="s">
        <v>35</v>
      </c>
      <c r="B70" s="67"/>
      <c r="C70" s="67"/>
      <c r="D70" s="67"/>
      <c r="E70" s="67"/>
      <c r="F70" s="67"/>
      <c r="G70" s="66"/>
      <c r="H70" s="68"/>
      <c r="I70" s="66"/>
    </row>
    <row r="71" ht="12">
      <c r="A71" s="1" t="s">
        <v>36</v>
      </c>
    </row>
    <row r="72" ht="12">
      <c r="A72" s="1" t="s">
        <v>37</v>
      </c>
    </row>
    <row r="74" ht="12">
      <c r="A74" s="1" t="s">
        <v>13</v>
      </c>
    </row>
    <row r="75" ht="12">
      <c r="A75" s="27" t="s">
        <v>21</v>
      </c>
    </row>
    <row r="76" ht="12">
      <c r="A76" s="27" t="s">
        <v>30</v>
      </c>
    </row>
  </sheetData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2" fitToWidth="2" horizontalDpi="600" verticalDpi="600" orientation="landscape" paperSize="9" scale="105" r:id="rId1"/>
  <headerFooter alignWithMargins="0">
    <oddFooter>&amp;RUncontrolled when printed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Steven.J.Edwards</dc:creator>
  <cp:keywords/>
  <dc:description/>
  <cp:lastModifiedBy>john.edwards</cp:lastModifiedBy>
  <cp:lastPrinted>2009-10-02T15:19:06Z</cp:lastPrinted>
  <dcterms:created xsi:type="dcterms:W3CDTF">2007-10-15T10:03:07Z</dcterms:created>
  <dcterms:modified xsi:type="dcterms:W3CDTF">2009-10-02T15:32:28Z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