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170" activeTab="0"/>
  </bookViews>
  <sheets>
    <sheet name="Mod 186" sheetId="1" r:id="rId1"/>
  </sheets>
  <definedNames>
    <definedName name="BaseRPI">#REF!</definedName>
    <definedName name="_xlnm.Print_Area" localSheetId="0">'Mod 186'!$A$1:$J$63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<sst xmlns="http://schemas.openxmlformats.org/spreadsheetml/2006/main" count="50" uniqueCount="48">
  <si>
    <t>MOD 186 Report WWU: Jan 09</t>
  </si>
  <si>
    <t>£m</t>
  </si>
  <si>
    <t>2007/8</t>
  </si>
  <si>
    <t>2008/9</t>
  </si>
  <si>
    <t>2009/10</t>
  </si>
  <si>
    <t>2010/11</t>
  </si>
  <si>
    <t>2011/12</t>
  </si>
  <si>
    <t>2012/13</t>
  </si>
  <si>
    <t>Current Prices</t>
  </si>
  <si>
    <t>Core Allowed</t>
  </si>
  <si>
    <t>Cost Pass Through</t>
  </si>
  <si>
    <t>Shrinkage Allowance</t>
  </si>
  <si>
    <t>Final Allowed Rev per PCR</t>
  </si>
  <si>
    <t>Inflation Assumed</t>
  </si>
  <si>
    <t>Final Allowed Rev per PCR at prices of year</t>
  </si>
  <si>
    <t>Cost Pass through Movements</t>
  </si>
  <si>
    <t>Incentives Movement</t>
  </si>
  <si>
    <t>K Movement</t>
  </si>
  <si>
    <t>Final Allowed Revenue Latest Forecast</t>
  </si>
  <si>
    <t>% of previous year</t>
  </si>
  <si>
    <t>Forecast Collected Revenue</t>
  </si>
  <si>
    <t>Forecast Under / Over Recovery ( K )</t>
  </si>
  <si>
    <t>Arithmetical October/April* Price level change needed for Collected to = Allowed</t>
  </si>
  <si>
    <t>Reported Price Adjustment in the November 08 Mod 186 Presentation</t>
  </si>
  <si>
    <t>Indicative Price Adjustment</t>
  </si>
  <si>
    <t>Comments</t>
  </si>
  <si>
    <t>(i)   Final Allowed Revenue, excluding shrinkage, is as per Licence.</t>
  </si>
  <si>
    <t>(iii) K brought forward of £3.2m from 2007/8 was as a result of a better than expected exit capacity incentive and reduced capacity income following the Oct 07 AQ review.</t>
  </si>
  <si>
    <t>(iv) The cost pass through movement increase is based on estimated formula rate and licence increases.</t>
  </si>
  <si>
    <t>(v) For the purposes of estimating commodity income, the 2008/9 volumes are based on an average of the last two years.</t>
  </si>
  <si>
    <t xml:space="preserve">(vi) We expect to over recover by £8.6m by 31st March 09 (K). This is a result of the following factors:- </t>
  </si>
  <si>
    <t xml:space="preserve">        (b) More income than estimated was collected during the period after the price increase was notified but before implementation on 1st October 08.</t>
  </si>
  <si>
    <t>Future Years</t>
  </si>
  <si>
    <t>(iii) Inflation has been estimated at 3.95% for 2009/10 and 2.5% per year from 2010/11 onwards.</t>
  </si>
  <si>
    <t>(iv)  We have assumed capacity income will fall by 4% from Oct 09, following the AQ review. No assumptions have been made regarding the AQ review in the following years.</t>
  </si>
  <si>
    <t>(v)  Incentives relate to exit capacity. It was calculated using our latest flat and flex bookings and using the latest NTS prices from their Charging Statement.</t>
  </si>
  <si>
    <t xml:space="preserve">      NTS exit capacity prices for 2011/12 and 2012/13 were assumed to be the same as Gas Year: Oct 2010 to Sept 2011. </t>
  </si>
  <si>
    <t>Sensitivities: 2009/10</t>
  </si>
  <si>
    <t>(i) A 1% fall in capacity income between Oct 09 and Mar 10, following Oct 09 AQ review and based on 8.7% decrease, would require a price increase of 0.5% from 1st April 09.</t>
  </si>
  <si>
    <t xml:space="preserve">(ii) If shrinkage costs, for Allowed Revenue purposes, increased on average by 10% for 2009/10, prices would increase by 0.3% </t>
  </si>
  <si>
    <t>(iii) If Allowed Revenue increased by 1%, given our price adjustment and assumptions for 2009/10, prices would have to icrease by 0.9%.</t>
  </si>
  <si>
    <t xml:space="preserve">This report is published as a goodwill gesture from Wales &amp; West Utilities to all Shippers following the implementation of Mod 186. </t>
  </si>
  <si>
    <t>It is published on a without prejudice basis and whilst every effort has been made to ensure the accuracy of the information</t>
  </si>
  <si>
    <t>contained here, it is, excluding 2007/8, primarily a forecast.</t>
  </si>
  <si>
    <t>(ii)  Shrinkage costs are based on market prices taken from Heren report dated 16th January 09.</t>
  </si>
  <si>
    <t>(ii)  Shrinkage costs were based on market prices taken from Heren report dated 16th January 09.</t>
  </si>
  <si>
    <t xml:space="preserve">        (a) Following a significant fall in wholesale gas prices, Allowed Revenue (AR) is expected to drop below our original estimate of AR when setting the price increase from Oct 08.</t>
  </si>
  <si>
    <t xml:space="preserve">        (c) Collected income is higher than expected due to a smaller reduction in capacity income than we forecast from Oct 08, following the AQ review.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</si>
</sst>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_ ;[Red]\-#,##0.0\ "/>
    <numFmt numFmtId="166" formatCode="#,##0_ ;[Red]\-#,##0\ "/>
    <numFmt numFmtId="167" formatCode="0.0"/>
    <numFmt numFmtId="168" formatCode="0.0%"/>
    <numFmt numFmtId="169" formatCode="#,##0_);_)\(#,##0\);\-_);@_)"/>
    <numFmt numFmtId="170" formatCode="#,##0.00_ ;[Red]\-#,##0.00\ "/>
    <numFmt numFmtId="171" formatCode="#,##0.0000_ ;[Red]\-#,##0.0000\ "/>
    <numFmt numFmtId="172" formatCode="0.000"/>
    <numFmt numFmtId="173" formatCode="#,##0_ ;\-#,##0\ "/>
    <numFmt numFmtId="174" formatCode="_-[$€-2]* #,##0.00_-;\-[$€-2]* #,##0.00_-;_-[$€-2]* &quot;-&quot;??_-"/>
    <numFmt numFmtId="175" formatCode="0.0000"/>
    <numFmt numFmtId="176" formatCode="0.00000"/>
    <numFmt numFmtId="177" formatCode="0.000000"/>
    <numFmt numFmtId="178" formatCode="0.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48"/>
      <name val="CG Omega"/>
      <family val="0"/>
    </font>
    <font>
      <sz val="9"/>
      <name val="Arial"/>
      <family val="2"/>
    </font>
    <font>
      <sz val="10"/>
      <color indexed="6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/>
      <protection/>
    </xf>
    <xf numFmtId="0" fontId="3" fillId="0" borderId="0" applyNumberFormat="0" applyFill="0" applyBorder="0" applyAlignment="0" applyProtection="0"/>
    <xf numFmtId="0" fontId="4" fillId="3" borderId="0">
      <alignment/>
      <protection/>
    </xf>
    <xf numFmtId="9" fontId="0" fillId="0" borderId="0" applyFont="0" applyFill="0" applyBorder="0" applyAlignment="0" applyProtection="0"/>
    <xf numFmtId="169" fontId="5" fillId="0" borderId="0" applyProtection="0">
      <alignment horizontal="right"/>
    </xf>
    <xf numFmtId="0" fontId="6" fillId="0" borderId="0">
      <alignment horizontal="center"/>
      <protection/>
    </xf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165" fontId="5" fillId="0" borderId="3" xfId="0" applyNumberFormat="1" applyFont="1" applyBorder="1" applyAlignment="1">
      <alignment horizontal="right"/>
    </xf>
    <xf numFmtId="0" fontId="8" fillId="4" borderId="2" xfId="0" applyFont="1" applyFill="1" applyBorder="1" applyAlignment="1">
      <alignment/>
    </xf>
    <xf numFmtId="165" fontId="5" fillId="4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5" fontId="5" fillId="0" borderId="3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65" fontId="5" fillId="0" borderId="3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165" fontId="5" fillId="5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65" fontId="8" fillId="0" borderId="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6" borderId="2" xfId="0" applyFont="1" applyFill="1" applyBorder="1" applyAlignment="1">
      <alignment/>
    </xf>
    <xf numFmtId="165" fontId="8" fillId="6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168" fontId="8" fillId="5" borderId="4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6">
    <cellStyle name="Normal" xfId="0"/>
    <cellStyle name="=C:\WINNT\SYSTEM32\COMMAND.COM_x0000_COMPUTERNAME=YE12344_x0000_HOMEDRIVE=H:_x0000_HO" xfId="16"/>
    <cellStyle name="=C:\WINNT\SYSTEM32\COMMAND.COM_x0000_COMPUTERNAME=YE12344_x0000_HOMEDRIVE=H:_x0000_HO_Comparing Ofgem leakage figures Jan 09" xfId="17"/>
    <cellStyle name="=C:\WINNT\SYSTEM32\COMMAND.COM_x0000_COMPUTERNAME=YE12344_x0000_HOMEDRIVE=H:_x0000_HO_workings for new MSRA using WWU licence and latest forecasts (5)" xfId="18"/>
    <cellStyle name="Comma" xfId="19"/>
    <cellStyle name="Comma [0]" xfId="20"/>
    <cellStyle name="Currency" xfId="21"/>
    <cellStyle name="Currency [0]" xfId="22"/>
    <cellStyle name="Euro" xfId="23"/>
    <cellStyle name="Followed Hyperlink" xfId="24"/>
    <cellStyle name="Heading 1" xfId="25"/>
    <cellStyle name="Hyperlink" xfId="26"/>
    <cellStyle name="InputData" xfId="27"/>
    <cellStyle name="Percent" xfId="28"/>
    <cellStyle name="Std_0" xfId="29"/>
    <cellStyle name="Unit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26">
      <selection activeCell="A45" sqref="A45"/>
    </sheetView>
  </sheetViews>
  <sheetFormatPr defaultColWidth="9.140625" defaultRowHeight="12.75"/>
  <cols>
    <col min="1" max="1" width="65.421875" style="2" customWidth="1"/>
    <col min="2" max="2" width="12.28125" style="3" bestFit="1" customWidth="1"/>
    <col min="3" max="3" width="9.140625" style="3" customWidth="1"/>
    <col min="4" max="4" width="7.7109375" style="3" customWidth="1"/>
    <col min="5" max="5" width="8.7109375" style="3" customWidth="1"/>
    <col min="6" max="6" width="9.28125" style="3" customWidth="1"/>
    <col min="7" max="7" width="8.57421875" style="3" customWidth="1"/>
    <col min="8" max="16384" width="9.140625" style="2" customWidth="1"/>
  </cols>
  <sheetData>
    <row r="1" spans="1:7" ht="12">
      <c r="A1" s="46" t="s">
        <v>0</v>
      </c>
      <c r="B1" s="46"/>
      <c r="C1" s="46"/>
      <c r="D1" s="46"/>
      <c r="E1" s="46"/>
      <c r="F1" s="46"/>
      <c r="G1" s="46"/>
    </row>
    <row r="2" spans="3:6" ht="12">
      <c r="C2" s="4"/>
      <c r="D2" s="5"/>
      <c r="E2" s="5"/>
      <c r="F2" s="4"/>
    </row>
    <row r="3" spans="1:7" ht="12">
      <c r="A3" s="6"/>
      <c r="B3" s="7"/>
      <c r="C3" s="8"/>
      <c r="D3" s="8"/>
      <c r="E3" s="8"/>
      <c r="F3" s="7"/>
      <c r="G3" s="7"/>
    </row>
    <row r="4" spans="1:7" ht="12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spans="1:7" ht="12">
      <c r="A5" s="11"/>
      <c r="B5" s="12" t="s">
        <v>8</v>
      </c>
      <c r="C5" s="12"/>
      <c r="D5" s="12"/>
      <c r="E5" s="12"/>
      <c r="F5" s="12"/>
      <c r="G5" s="12"/>
    </row>
    <row r="6" spans="1:7" ht="12">
      <c r="A6" s="11" t="s">
        <v>9</v>
      </c>
      <c r="B6" s="14">
        <v>228.828</v>
      </c>
      <c r="C6" s="14">
        <v>220.76</v>
      </c>
      <c r="D6" s="14">
        <v>232.24</v>
      </c>
      <c r="E6" s="14">
        <v>234.48</v>
      </c>
      <c r="F6" s="14">
        <v>237.49</v>
      </c>
      <c r="G6" s="14">
        <v>239.6</v>
      </c>
    </row>
    <row r="7" spans="1:7" ht="12">
      <c r="A7" s="11" t="s">
        <v>10</v>
      </c>
      <c r="B7" s="14">
        <v>27.31</v>
      </c>
      <c r="C7" s="14">
        <v>24.98</v>
      </c>
      <c r="D7" s="14">
        <v>24.91</v>
      </c>
      <c r="E7" s="14">
        <v>24.84</v>
      </c>
      <c r="F7" s="14">
        <v>24.78</v>
      </c>
      <c r="G7" s="14">
        <v>24.72</v>
      </c>
    </row>
    <row r="8" spans="1:7" ht="12">
      <c r="A8" s="11" t="s">
        <v>11</v>
      </c>
      <c r="B8" s="14">
        <v>7.079</v>
      </c>
      <c r="C8" s="14">
        <v>8.192196157277708</v>
      </c>
      <c r="D8" s="14">
        <v>8.761522628502053</v>
      </c>
      <c r="E8" s="14">
        <v>9.359967940141367</v>
      </c>
      <c r="F8" s="14">
        <v>9.239585889103743</v>
      </c>
      <c r="G8" s="14">
        <v>8.988764337027352</v>
      </c>
    </row>
    <row r="9" spans="1:7" ht="12">
      <c r="A9" s="11"/>
      <c r="B9" s="14"/>
      <c r="C9" s="14"/>
      <c r="D9" s="14"/>
      <c r="E9" s="14"/>
      <c r="F9" s="14"/>
      <c r="G9" s="14"/>
    </row>
    <row r="10" spans="1:7" s="17" customFormat="1" ht="12">
      <c r="A10" s="15" t="s">
        <v>12</v>
      </c>
      <c r="B10" s="16">
        <f aca="true" t="shared" si="0" ref="B10:G10">+B6+B7+B8</f>
        <v>263.217</v>
      </c>
      <c r="C10" s="16">
        <f t="shared" si="0"/>
        <v>253.9321961572777</v>
      </c>
      <c r="D10" s="16">
        <f t="shared" si="0"/>
        <v>265.9115226285021</v>
      </c>
      <c r="E10" s="16">
        <f t="shared" si="0"/>
        <v>268.67996794014135</v>
      </c>
      <c r="F10" s="16">
        <f t="shared" si="0"/>
        <v>271.50958588910373</v>
      </c>
      <c r="G10" s="16">
        <f t="shared" si="0"/>
        <v>273.30876433702736</v>
      </c>
    </row>
    <row r="11" spans="1:7" ht="12">
      <c r="A11" s="13"/>
      <c r="B11" s="18"/>
      <c r="C11" s="18"/>
      <c r="D11" s="18"/>
      <c r="E11" s="18"/>
      <c r="F11" s="18"/>
      <c r="G11" s="18"/>
    </row>
    <row r="12" spans="1:7" ht="12">
      <c r="A12" s="13" t="s">
        <v>13</v>
      </c>
      <c r="B12" s="18"/>
      <c r="C12" s="18">
        <v>1.1071871127633208</v>
      </c>
      <c r="D12" s="18">
        <v>1.1509116657815541</v>
      </c>
      <c r="E12" s="18">
        <v>1.1796844574260927</v>
      </c>
      <c r="F12" s="18">
        <v>1.209176568861745</v>
      </c>
      <c r="G12" s="18">
        <v>1.2394059830832886</v>
      </c>
    </row>
    <row r="13" spans="1:7" ht="12">
      <c r="A13" s="13"/>
      <c r="B13" s="18"/>
      <c r="C13" s="18"/>
      <c r="D13" s="18"/>
      <c r="E13" s="18"/>
      <c r="F13" s="18"/>
      <c r="G13" s="18"/>
    </row>
    <row r="14" spans="1:7" s="17" customFormat="1" ht="12">
      <c r="A14" s="15" t="s">
        <v>14</v>
      </c>
      <c r="B14" s="16">
        <f>B10</f>
        <v>263.217</v>
      </c>
      <c r="C14" s="16">
        <f>+C10*C12</f>
        <v>281.15045510102556</v>
      </c>
      <c r="D14" s="16">
        <f>+D10*D12</f>
        <v>306.04067345887876</v>
      </c>
      <c r="E14" s="16">
        <f>+E10*E12</f>
        <v>316.95758220072565</v>
      </c>
      <c r="F14" s="16">
        <f>+F10*F12</f>
        <v>328.30302947845973</v>
      </c>
      <c r="G14" s="16">
        <f>+G10*G12</f>
        <v>338.74051774841223</v>
      </c>
    </row>
    <row r="15" spans="1:7" ht="12">
      <c r="A15" s="13"/>
      <c r="B15" s="18"/>
      <c r="C15" s="18"/>
      <c r="D15" s="18"/>
      <c r="E15" s="18"/>
      <c r="F15" s="18"/>
      <c r="G15" s="18"/>
    </row>
    <row r="16" spans="1:7" ht="12">
      <c r="A16" s="13" t="s">
        <v>15</v>
      </c>
      <c r="B16" s="18">
        <v>0</v>
      </c>
      <c r="C16" s="18">
        <v>0.8262234031722457</v>
      </c>
      <c r="D16" s="18">
        <v>1.0102800187767769</v>
      </c>
      <c r="E16" s="18">
        <v>0</v>
      </c>
      <c r="F16" s="18">
        <v>0</v>
      </c>
      <c r="G16" s="18">
        <v>0</v>
      </c>
    </row>
    <row r="17" spans="1:7" ht="12">
      <c r="A17" s="13" t="s">
        <v>16</v>
      </c>
      <c r="B17" s="18">
        <v>1.814</v>
      </c>
      <c r="C17" s="18">
        <v>2.583422207143868</v>
      </c>
      <c r="D17" s="18">
        <v>3.9790766898945584</v>
      </c>
      <c r="E17" s="18">
        <v>2.0014113317645417</v>
      </c>
      <c r="F17" s="18">
        <v>3.356568428093411</v>
      </c>
      <c r="G17" s="18">
        <v>3.4776356852848602</v>
      </c>
    </row>
    <row r="18" spans="1:7" ht="12">
      <c r="A18" s="13" t="s">
        <v>17</v>
      </c>
      <c r="B18" s="18">
        <v>3.419668351527739</v>
      </c>
      <c r="C18" s="18">
        <v>3.20269748663911</v>
      </c>
      <c r="D18" s="18">
        <v>-8.637201802019149</v>
      </c>
      <c r="E18" s="18">
        <v>0</v>
      </c>
      <c r="F18" s="18">
        <v>0</v>
      </c>
      <c r="G18" s="18">
        <v>0</v>
      </c>
    </row>
    <row r="19" spans="1:7" ht="12">
      <c r="A19" s="13"/>
      <c r="B19" s="18"/>
      <c r="C19" s="18"/>
      <c r="D19" s="18"/>
      <c r="E19" s="18"/>
      <c r="F19" s="18"/>
      <c r="G19" s="18"/>
    </row>
    <row r="20" spans="1:7" s="17" customFormat="1" ht="12">
      <c r="A20" s="15" t="s">
        <v>18</v>
      </c>
      <c r="B20" s="16">
        <f aca="true" t="shared" si="1" ref="B20:G20">SUM(B14:B18)</f>
        <v>268.4506683515277</v>
      </c>
      <c r="C20" s="16">
        <f t="shared" si="1"/>
        <v>287.7627981979808</v>
      </c>
      <c r="D20" s="16">
        <f t="shared" si="1"/>
        <v>302.39282836553093</v>
      </c>
      <c r="E20" s="16">
        <f t="shared" si="1"/>
        <v>318.9589935324902</v>
      </c>
      <c r="F20" s="16">
        <f t="shared" si="1"/>
        <v>331.65959790655313</v>
      </c>
      <c r="G20" s="16">
        <f t="shared" si="1"/>
        <v>342.21815343369707</v>
      </c>
    </row>
    <row r="21" spans="1:7" s="21" customFormat="1" ht="12">
      <c r="A21" s="13" t="s">
        <v>19</v>
      </c>
      <c r="B21" s="19">
        <f>1.00748783227256/100</f>
        <v>0.0100748783227256</v>
      </c>
      <c r="C21" s="19">
        <f>+C20/B20</f>
        <v>1.0719392131338055</v>
      </c>
      <c r="D21" s="19">
        <f>+D20/C20</f>
        <v>1.0508405890516974</v>
      </c>
      <c r="E21" s="19">
        <f>+E20/D20</f>
        <v>1.0547835914512302</v>
      </c>
      <c r="F21" s="19">
        <f>+F20/E20</f>
        <v>1.039818925415468</v>
      </c>
      <c r="G21" s="19">
        <f>+G20/F20</f>
        <v>1.0318355192908328</v>
      </c>
    </row>
    <row r="22" spans="1:7" s="21" customFormat="1" ht="12">
      <c r="A22" s="20"/>
      <c r="B22" s="22"/>
      <c r="C22" s="23"/>
      <c r="D22" s="23"/>
      <c r="E22" s="23"/>
      <c r="F22" s="23"/>
      <c r="G22" s="23"/>
    </row>
    <row r="23" spans="1:7" ht="12">
      <c r="A23" s="24" t="s">
        <v>20</v>
      </c>
      <c r="B23" s="25">
        <v>265.57095058</v>
      </c>
      <c r="C23" s="25">
        <v>296.4</v>
      </c>
      <c r="D23" s="25">
        <f>+D20</f>
        <v>302.39282836553093</v>
      </c>
      <c r="E23" s="25">
        <f>+E20</f>
        <v>318.9589935324902</v>
      </c>
      <c r="F23" s="25">
        <f>+F20</f>
        <v>331.65959790655313</v>
      </c>
      <c r="G23" s="25">
        <f>+G20</f>
        <v>342.21815343369707</v>
      </c>
    </row>
    <row r="24" spans="1:7" s="28" customFormat="1" ht="12">
      <c r="A24" s="26"/>
      <c r="B24" s="27"/>
      <c r="C24" s="27"/>
      <c r="D24" s="27"/>
      <c r="E24" s="27"/>
      <c r="F24" s="27"/>
      <c r="G24" s="27"/>
    </row>
    <row r="25" spans="1:7" s="31" customFormat="1" ht="12">
      <c r="A25" s="29" t="s">
        <v>21</v>
      </c>
      <c r="B25" s="30">
        <f aca="true" t="shared" si="2" ref="B25:G25">B23-B20</f>
        <v>-2.879717771527737</v>
      </c>
      <c r="C25" s="30">
        <f t="shared" si="2"/>
        <v>8.637201802019149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1:7" s="28" customFormat="1" ht="12">
      <c r="A26" s="26"/>
      <c r="B26" s="32"/>
      <c r="C26" s="32"/>
      <c r="D26" s="32"/>
      <c r="E26" s="32"/>
      <c r="F26" s="32"/>
      <c r="G26" s="32"/>
    </row>
    <row r="27" spans="1:7" s="28" customFormat="1" ht="12">
      <c r="A27" s="33"/>
      <c r="B27" s="34"/>
      <c r="C27" s="34"/>
      <c r="D27" s="34"/>
      <c r="E27" s="34"/>
      <c r="F27" s="34"/>
      <c r="G27" s="34"/>
    </row>
    <row r="28" spans="1:7" s="28" customFormat="1" ht="24">
      <c r="A28" s="35" t="s">
        <v>22</v>
      </c>
      <c r="B28" s="36">
        <v>0.26</v>
      </c>
      <c r="C28" s="36">
        <v>0.101</v>
      </c>
      <c r="D28" s="36">
        <v>-0.087</v>
      </c>
      <c r="E28" s="36">
        <v>0.075</v>
      </c>
      <c r="F28" s="36">
        <f>(F23-E23)/E23</f>
        <v>0.03981892541546794</v>
      </c>
      <c r="G28" s="36">
        <f>(G23-F23)/F23</f>
        <v>0.03183551929083285</v>
      </c>
    </row>
    <row r="29" spans="1:7" s="28" customFormat="1" ht="12">
      <c r="A29" s="31"/>
      <c r="B29" s="37">
        <v>39356</v>
      </c>
      <c r="C29" s="37">
        <v>39722</v>
      </c>
      <c r="D29" s="37">
        <v>39904</v>
      </c>
      <c r="E29" s="37">
        <v>40269</v>
      </c>
      <c r="F29" s="37">
        <v>40634</v>
      </c>
      <c r="G29" s="37">
        <v>41000</v>
      </c>
    </row>
    <row r="30" spans="1:7" s="28" customFormat="1" ht="12">
      <c r="A30" s="31"/>
      <c r="B30" s="37"/>
      <c r="C30" s="37"/>
      <c r="D30" s="37"/>
      <c r="E30" s="37"/>
      <c r="F30" s="37"/>
      <c r="G30" s="37"/>
    </row>
    <row r="31" spans="1:7" s="28" customFormat="1" ht="12">
      <c r="A31" s="31" t="s">
        <v>23</v>
      </c>
      <c r="B31" s="37"/>
      <c r="C31" s="37"/>
      <c r="D31" s="38">
        <v>-0.06</v>
      </c>
      <c r="E31" s="38">
        <v>0.043</v>
      </c>
      <c r="F31" s="38">
        <v>0.043</v>
      </c>
      <c r="G31" s="38">
        <v>0.036</v>
      </c>
    </row>
    <row r="32" spans="1:4" ht="12">
      <c r="A32" s="31" t="s">
        <v>24</v>
      </c>
      <c r="D32" s="39">
        <v>-0.066</v>
      </c>
    </row>
    <row r="33" spans="1:3" ht="12">
      <c r="A33" s="1" t="s">
        <v>25</v>
      </c>
      <c r="C33" s="40"/>
    </row>
    <row r="34" spans="1:5" ht="12">
      <c r="A34" s="1"/>
      <c r="B34" s="44"/>
      <c r="C34" s="44"/>
      <c r="D34" s="45"/>
      <c r="E34" s="44"/>
    </row>
    <row r="35" spans="1:4" ht="12">
      <c r="A35" s="41" t="s">
        <v>3</v>
      </c>
      <c r="D35" s="42"/>
    </row>
    <row r="36" spans="1:4" ht="12">
      <c r="A36" s="2" t="s">
        <v>26</v>
      </c>
      <c r="D36" s="42"/>
    </row>
    <row r="37" ht="12">
      <c r="A37" s="2" t="s">
        <v>44</v>
      </c>
    </row>
    <row r="38" ht="12">
      <c r="A38" s="2" t="s">
        <v>27</v>
      </c>
    </row>
    <row r="39" ht="12">
      <c r="A39" s="2" t="s">
        <v>28</v>
      </c>
    </row>
    <row r="40" ht="12">
      <c r="A40" s="2" t="s">
        <v>29</v>
      </c>
    </row>
    <row r="41" ht="12">
      <c r="A41" s="2" t="s">
        <v>30</v>
      </c>
    </row>
    <row r="42" ht="12">
      <c r="A42" s="2" t="s">
        <v>46</v>
      </c>
    </row>
    <row r="43" ht="12">
      <c r="A43" s="2" t="s">
        <v>31</v>
      </c>
    </row>
    <row r="44" ht="12">
      <c r="A44" s="2" t="s">
        <v>47</v>
      </c>
    </row>
    <row r="46" ht="12">
      <c r="A46" s="41" t="s">
        <v>32</v>
      </c>
    </row>
    <row r="47" ht="12">
      <c r="A47" s="2" t="s">
        <v>26</v>
      </c>
    </row>
    <row r="48" ht="12">
      <c r="A48" s="2" t="s">
        <v>45</v>
      </c>
    </row>
    <row r="49" ht="12">
      <c r="A49" s="2" t="s">
        <v>33</v>
      </c>
    </row>
    <row r="50" ht="12">
      <c r="A50" s="2" t="s">
        <v>34</v>
      </c>
    </row>
    <row r="51" ht="12">
      <c r="A51" s="2" t="s">
        <v>35</v>
      </c>
    </row>
    <row r="52" ht="12">
      <c r="A52" s="2" t="s">
        <v>36</v>
      </c>
    </row>
    <row r="55" ht="12">
      <c r="A55" s="28" t="s">
        <v>37</v>
      </c>
    </row>
    <row r="56" ht="12">
      <c r="A56" s="2" t="s">
        <v>38</v>
      </c>
    </row>
    <row r="57" ht="12">
      <c r="A57" s="2" t="s">
        <v>39</v>
      </c>
    </row>
    <row r="58" ht="12">
      <c r="A58" s="2" t="s">
        <v>40</v>
      </c>
    </row>
    <row r="60" ht="12">
      <c r="A60" s="2" t="s">
        <v>41</v>
      </c>
    </row>
    <row r="61" ht="12">
      <c r="A61" s="43" t="s">
        <v>42</v>
      </c>
    </row>
    <row r="62" ht="12">
      <c r="A62" s="43" t="s">
        <v>43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scale="60" r:id="rId1"/>
  <headerFooter alignWithMargins="0">
    <oddFooter>&amp;RUncontrolled when printed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cp:lastPrinted>2009-01-19T09:17:33Z</cp:lastPrinted>
  <dcterms:created xsi:type="dcterms:W3CDTF">2009-01-19T09:14:51Z</dcterms:created>
  <dcterms:modified xsi:type="dcterms:W3CDTF">2009-01-19T10:33:28Z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