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240" windowHeight="10800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3" i="1" l="1"/>
  <c r="C4" i="1"/>
  <c r="B9" i="1" l="1"/>
  <c r="B7" i="1"/>
  <c r="C9" i="1"/>
  <c r="E8" i="1"/>
  <c r="E9" i="1" l="1"/>
  <c r="C10" i="1" l="1"/>
  <c r="C14" i="1" s="1"/>
  <c r="C15" i="1" s="1"/>
</calcChain>
</file>

<file path=xl/sharedStrings.xml><?xml version="1.0" encoding="utf-8"?>
<sst xmlns="http://schemas.openxmlformats.org/spreadsheetml/2006/main" count="28" uniqueCount="23">
  <si>
    <t>GWh</t>
  </si>
  <si>
    <t>Target</t>
  </si>
  <si>
    <t>Actual</t>
  </si>
  <si>
    <t xml:space="preserve">Met by </t>
  </si>
  <si>
    <t xml:space="preserve">Missed by </t>
  </si>
  <si>
    <t>Penalty Volume</t>
  </si>
  <si>
    <t>(target%-actual%)*allocated volume where target missed</t>
  </si>
  <si>
    <t>Penalty price</t>
  </si>
  <si>
    <t>p/kWh</t>
  </si>
  <si>
    <t>£m</t>
  </si>
  <si>
    <t>% actual at 12M</t>
  </si>
  <si>
    <t>%of Total Market</t>
  </si>
  <si>
    <t>Recovered amount as % of total energy cost</t>
  </si>
  <si>
    <t>Penalty Charge Recovered</t>
  </si>
  <si>
    <t>Product Class 4 Volumes</t>
  </si>
  <si>
    <t>Annual</t>
  </si>
  <si>
    <t>System Average Price</t>
  </si>
  <si>
    <t>% of SAP</t>
  </si>
  <si>
    <t>Aug18 average used for illustration</t>
  </si>
  <si>
    <t>Penalty price%</t>
  </si>
  <si>
    <t>tbc</t>
  </si>
  <si>
    <t>Gas Meter Reading Incentive Charges Calculation (illustration)</t>
  </si>
  <si>
    <t>will be measured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</si>
</sst>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  <numFmt numFmtId="167" formatCode="#,##0.0_ ;[Red]\-#,##0.0\ "/>
  </numFmts>
  <fonts count="3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u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2" borderId="0" xfId="1" applyNumberFormat="1" applyFont="1" applyFill="1"/>
    <xf numFmtId="9" fontId="0" fillId="2" borderId="0" xfId="0" applyNumberFormat="1" applyFill="1"/>
    <xf numFmtId="9" fontId="0" fillId="0" borderId="0" xfId="0" applyNumberFormat="1" applyFill="1"/>
    <xf numFmtId="165" fontId="0" fillId="0" borderId="0" xfId="0" applyNumberFormat="1"/>
    <xf numFmtId="10" fontId="0" fillId="0" borderId="0" xfId="2" applyNumberFormat="1" applyFont="1"/>
    <xf numFmtId="0" fontId="0" fillId="0" borderId="0" xfId="0" applyAlignment="1">
      <alignment horizontal="left"/>
    </xf>
    <xf numFmtId="166" fontId="0" fillId="2" borderId="0" xfId="0" applyNumberFormat="1" applyFill="1"/>
    <xf numFmtId="2" fontId="0" fillId="0" borderId="0" xfId="0" applyNumberFormat="1" applyFill="1"/>
    <xf numFmtId="0" fontId="0" fillId="0" borderId="1" xfId="0" applyBorder="1"/>
    <xf numFmtId="0" fontId="0" fillId="0" borderId="2" xfId="0" applyBorder="1"/>
    <xf numFmtId="167" fontId="0" fillId="0" borderId="3" xfId="0" applyNumberFormat="1" applyBorder="1"/>
    <xf numFmtId="164" fontId="0" fillId="0" borderId="0" xfId="0" applyNumberFormat="1" applyAlignment="1">
      <alignment horizontal="left"/>
    </xf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&amp;%20Commercial/Unbilled%20Assurance/Gas/GAS%20Demand%20data%20and%20UIG/Static%20CF%20impact/National%20View%20of%20CF%20Impact%20on%20UIG_to%20Jul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 NDM Volume"/>
      <sheetName val="UIG"/>
      <sheetName val="UIG%NDM"/>
      <sheetName val="Temperature"/>
      <sheetName val="kelvin"/>
      <sheetName val="temperature CF"/>
      <sheetName val="Pressure CF"/>
      <sheetName val="Dynamic CF"/>
      <sheetName val="vs Static CF"/>
      <sheetName val="Volume Impact Dyn vs Stat"/>
      <sheetName val="Adjusted NDM"/>
      <sheetName val="Adjusted UIG"/>
      <sheetName val="Adjusted UIG%OriginalNDM"/>
      <sheetName val="UIG Diff"/>
      <sheetName val="Sheet1"/>
    </sheetNames>
    <sheetDataSet>
      <sheetData sheetId="0">
        <row r="5">
          <cell r="AF5">
            <v>13570335089</v>
          </cell>
        </row>
        <row r="6">
          <cell r="AF6">
            <v>12318812797</v>
          </cell>
        </row>
        <row r="7">
          <cell r="AF7">
            <v>13012866839</v>
          </cell>
        </row>
        <row r="8">
          <cell r="AF8">
            <v>18112018487</v>
          </cell>
        </row>
        <row r="9">
          <cell r="AF9">
            <v>27343323528</v>
          </cell>
        </row>
        <row r="10">
          <cell r="AF10">
            <v>50764986560</v>
          </cell>
        </row>
        <row r="11">
          <cell r="AF11">
            <v>63562436626</v>
          </cell>
        </row>
        <row r="12">
          <cell r="AF12">
            <v>64670895310</v>
          </cell>
        </row>
        <row r="13">
          <cell r="AF13">
            <v>64626881105</v>
          </cell>
        </row>
        <row r="14">
          <cell r="AF14">
            <v>61558256632</v>
          </cell>
        </row>
        <row r="15">
          <cell r="AF15">
            <v>35126277479</v>
          </cell>
        </row>
        <row r="16">
          <cell r="AF16">
            <v>20212229756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showGridLines="0" tabSelected="1" workbookViewId="0">
      <selection activeCell="C4" sqref="C4"/>
    </sheetView>
  </sheetViews>
  <sheetFormatPr defaultRowHeight="12.75" x14ac:dyDescent="0.2"/>
  <cols>
    <col min="1" max="1" width="28" bestFit="1" customWidth="1"/>
    <col min="2" max="2" width="13.85546875" bestFit="1" customWidth="1"/>
    <col min="3" max="3" width="8.5703125" bestFit="1" customWidth="1"/>
    <col min="4" max="4" width="3.28515625" customWidth="1"/>
    <col min="5" max="5" width="11.5703125" bestFit="1" customWidth="1"/>
    <col min="6" max="6" width="8" customWidth="1"/>
  </cols>
  <sheetData>
    <row r="2" spans="1:6" x14ac:dyDescent="0.2">
      <c r="A2" s="13" t="s">
        <v>21</v>
      </c>
    </row>
    <row r="3" spans="1:6" x14ac:dyDescent="0.2">
      <c r="E3" s="6"/>
    </row>
    <row r="4" spans="1:6" x14ac:dyDescent="0.2">
      <c r="A4" t="s">
        <v>14</v>
      </c>
      <c r="B4" t="s">
        <v>0</v>
      </c>
      <c r="C4" s="1">
        <f>ROUND((SUM('[1]National NDM Volume'!AF5:AF16)/1000000),-3)</f>
        <v>445000</v>
      </c>
      <c r="E4" s="6" t="s">
        <v>15</v>
      </c>
    </row>
    <row r="5" spans="1:6" x14ac:dyDescent="0.2">
      <c r="E5" s="6"/>
    </row>
    <row r="6" spans="1:6" x14ac:dyDescent="0.2">
      <c r="A6" t="s">
        <v>1</v>
      </c>
      <c r="B6" t="s">
        <v>10</v>
      </c>
      <c r="C6" s="2">
        <v>0.93</v>
      </c>
      <c r="E6" s="6" t="s">
        <v>20</v>
      </c>
    </row>
    <row r="7" spans="1:6" x14ac:dyDescent="0.2">
      <c r="A7" t="s">
        <v>2</v>
      </c>
      <c r="B7" t="str">
        <f>B6</f>
        <v>% actual at 12M</v>
      </c>
      <c r="C7" s="2">
        <v>0.9</v>
      </c>
      <c r="E7" s="6" t="s">
        <v>22</v>
      </c>
    </row>
    <row r="8" spans="1:6" x14ac:dyDescent="0.2">
      <c r="A8" t="s">
        <v>3</v>
      </c>
      <c r="B8" t="s">
        <v>11</v>
      </c>
      <c r="C8" s="2">
        <v>0.9</v>
      </c>
      <c r="E8" s="12">
        <f>C8*$C$4</f>
        <v>400500</v>
      </c>
      <c r="F8" t="s">
        <v>0</v>
      </c>
    </row>
    <row r="9" spans="1:6" x14ac:dyDescent="0.2">
      <c r="A9" t="s">
        <v>4</v>
      </c>
      <c r="B9" t="str">
        <f>B8</f>
        <v>%of Total Market</v>
      </c>
      <c r="C9" s="3">
        <f>1-C8</f>
        <v>9.9999999999999978E-2</v>
      </c>
      <c r="E9" s="12">
        <f>C9*$C$4</f>
        <v>44499.999999999993</v>
      </c>
      <c r="F9" t="s">
        <v>0</v>
      </c>
    </row>
    <row r="10" spans="1:6" x14ac:dyDescent="0.2">
      <c r="A10" t="s">
        <v>5</v>
      </c>
      <c r="B10" t="s">
        <v>0</v>
      </c>
      <c r="C10" s="4">
        <f>(C6-C7)*E9</f>
        <v>1335.0000000000009</v>
      </c>
      <c r="E10" s="6" t="s">
        <v>6</v>
      </c>
    </row>
    <row r="11" spans="1:6" x14ac:dyDescent="0.2">
      <c r="A11" t="s">
        <v>16</v>
      </c>
      <c r="B11" t="s">
        <v>8</v>
      </c>
      <c r="C11" s="7">
        <v>2.12</v>
      </c>
      <c r="E11" s="6" t="s">
        <v>18</v>
      </c>
    </row>
    <row r="12" spans="1:6" x14ac:dyDescent="0.2">
      <c r="A12" t="s">
        <v>19</v>
      </c>
      <c r="B12" t="s">
        <v>17</v>
      </c>
      <c r="C12" s="2">
        <v>0.1</v>
      </c>
      <c r="E12" s="6" t="s">
        <v>20</v>
      </c>
    </row>
    <row r="13" spans="1:6" x14ac:dyDescent="0.2">
      <c r="A13" t="s">
        <v>7</v>
      </c>
      <c r="B13" t="s">
        <v>8</v>
      </c>
      <c r="C13" s="8">
        <f>C11*C12</f>
        <v>0.21200000000000002</v>
      </c>
      <c r="E13" s="6"/>
    </row>
    <row r="14" spans="1:6" x14ac:dyDescent="0.2">
      <c r="A14" s="9" t="s">
        <v>13</v>
      </c>
      <c r="B14" s="10" t="s">
        <v>9</v>
      </c>
      <c r="C14" s="11">
        <f>C10*C13/100</f>
        <v>2.8302000000000023</v>
      </c>
      <c r="E14" s="6"/>
      <c r="F14" s="5"/>
    </row>
    <row r="15" spans="1:6" x14ac:dyDescent="0.2">
      <c r="A15" t="s">
        <v>12</v>
      </c>
      <c r="C15" s="5">
        <f>C14/(C4*C11/100)</f>
        <v>3.0000000000000024E-4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Safina</dc:creator>
  <cp:lastModifiedBy>Faulds, Chris</cp:lastModifiedBy>
  <dcterms:created xsi:type="dcterms:W3CDTF">2018-09-05T10:38:52Z</dcterms:created>
  <dcterms:modified xsi:type="dcterms:W3CDTF">2018-10-11T09:40:08Z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640861544</vt:i4>
  </property>
  <property fmtid="{D5CDD505-2E9C-101B-9397-08002B2CF9AE}" pid="3" name="_NewReviewCycle">
    <vt:lpwstr/>
  </property>
  <property fmtid="{D5CDD505-2E9C-101B-9397-08002B2CF9AE}" pid="4" name="_EmailSubject">
    <vt:lpwstr>Mod0672 - excel attachment</vt:lpwstr>
  </property>
  <property fmtid="{D5CDD505-2E9C-101B-9397-08002B2CF9AE}" pid="5" name="_AuthorEmail">
    <vt:lpwstr>Chris.Faulds@ScottishPower.com</vt:lpwstr>
  </property>
  <property fmtid="{D5CDD505-2E9C-101B-9397-08002B2CF9AE}" pid="6" name="_AuthorEmailDisplayName">
    <vt:lpwstr>Faulds, Chris</vt:lpwstr>
  </property>
  <property fmtid="{D5CDD505-2E9C-101B-9397-08002B2CF9AE}" pid="8" name="_PreviousAdHocReviewCycleID">
    <vt:i4>254065624</vt:i4>
  </property>
</Properties>
</file>