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One to One" sheetId="1" r:id="rId1"/>
    <sheet name="Many to One" sheetId="2" r:id="rId2"/>
    <sheet name="One to many" sheetId="3" r:id="rId3"/>
    <sheet name="SW LDZ" sheetId="4" r:id="rId4"/>
  </sheets>
  <calcPr calcId="145621" calcMode="manual"/>
</workbook>
</file>

<file path=xl/calcChain.xml><?xml version="1.0" encoding="utf-8"?>
<calcChain xmlns="http://schemas.openxmlformats.org/spreadsheetml/2006/main">
  <c r="J12" i="3" l="1"/>
  <c r="H13" i="3"/>
  <c r="G13" i="3"/>
  <c r="C10" i="3"/>
  <c r="B10" i="3"/>
  <c r="G56" i="2"/>
  <c r="D51" i="2"/>
  <c r="C51" i="2"/>
  <c r="B51" i="2"/>
  <c r="G33" i="2"/>
  <c r="G34" i="2" s="1"/>
  <c r="G35" i="2" s="1"/>
  <c r="G36" i="2" s="1"/>
  <c r="C32" i="2"/>
  <c r="C31" i="2"/>
  <c r="B31" i="2"/>
  <c r="G29" i="2"/>
  <c r="C29" i="2"/>
  <c r="B29" i="2"/>
  <c r="G16" i="2"/>
  <c r="G14" i="2"/>
  <c r="C11" i="2"/>
  <c r="B11" i="2"/>
  <c r="C52" i="1"/>
  <c r="B52" i="1"/>
  <c r="C54" i="1" s="1"/>
  <c r="G55" i="1" s="1"/>
  <c r="G56" i="1" s="1"/>
  <c r="G57" i="1" s="1"/>
  <c r="G58" i="1" s="1"/>
  <c r="G50" i="1"/>
  <c r="C50" i="1"/>
  <c r="G36" i="1"/>
  <c r="G17" i="1"/>
  <c r="C32" i="1"/>
  <c r="B32" i="1"/>
  <c r="C11" i="1"/>
  <c r="B11" i="1"/>
  <c r="C30" i="1"/>
  <c r="C9" i="1"/>
  <c r="C11" i="3" l="1"/>
  <c r="D52" i="2"/>
  <c r="C12" i="2"/>
  <c r="H14" i="3"/>
  <c r="H15" i="3" s="1"/>
  <c r="G14" i="3"/>
  <c r="G15" i="3" s="1"/>
  <c r="H12" i="3"/>
  <c r="G12" i="3"/>
  <c r="C8" i="3"/>
  <c r="H8" i="3"/>
  <c r="G48" i="2" l="1"/>
  <c r="G49" i="2" s="1"/>
  <c r="G53" i="2"/>
  <c r="G13" i="2"/>
  <c r="G15" i="2" s="1"/>
  <c r="C49" i="2"/>
  <c r="D49" i="2"/>
  <c r="G49" i="1"/>
  <c r="G29" i="1"/>
  <c r="G30" i="1" s="1"/>
  <c r="G8" i="1"/>
  <c r="G55" i="2" l="1"/>
  <c r="G54" i="2"/>
  <c r="C34" i="1"/>
  <c r="G35" i="1" s="1"/>
  <c r="G37" i="1" s="1"/>
  <c r="G38" i="1" s="1"/>
  <c r="C13" i="1"/>
  <c r="G14" i="1" s="1"/>
  <c r="G15" i="1" s="1"/>
  <c r="G8" i="3"/>
  <c r="G28" i="2"/>
  <c r="C9" i="2"/>
  <c r="B9" i="2"/>
  <c r="G8" i="2"/>
  <c r="G9" i="2" s="1"/>
  <c r="G16" i="1"/>
  <c r="G9" i="1"/>
</calcChain>
</file>

<file path=xl/sharedStrings.xml><?xml version="1.0" encoding="utf-8"?>
<sst xmlns="http://schemas.openxmlformats.org/spreadsheetml/2006/main" count="142" uniqueCount="44">
  <si>
    <t xml:space="preserve">Example 1 </t>
  </si>
  <si>
    <t>Example 1 one to one exchange</t>
  </si>
  <si>
    <t xml:space="preserve">Decreasing offtake </t>
  </si>
  <si>
    <t>Increasing offtake</t>
  </si>
  <si>
    <t xml:space="preserve">Current </t>
  </si>
  <si>
    <t>After Exchange</t>
  </si>
  <si>
    <t>Price</t>
  </si>
  <si>
    <t>Evesham</t>
  </si>
  <si>
    <t>Fiddington</t>
  </si>
  <si>
    <t>Ilchester</t>
  </si>
  <si>
    <t>Kenn</t>
  </si>
  <si>
    <t>Littleton Drew</t>
  </si>
  <si>
    <t>Lyneham (Choakford)</t>
  </si>
  <si>
    <t>p</t>
  </si>
  <si>
    <t>capacity</t>
  </si>
  <si>
    <t>Using 0621 model for 2021</t>
  </si>
  <si>
    <t>Capacity moved</t>
  </si>
  <si>
    <t>Value of UC</t>
  </si>
  <si>
    <t>Aylesbeare</t>
  </si>
  <si>
    <t>Cirencester</t>
  </si>
  <si>
    <t>Coffinswell</t>
  </si>
  <si>
    <t>Easton Grey</t>
  </si>
  <si>
    <t>Pucklechurch</t>
  </si>
  <si>
    <t>Ross (SW)</t>
  </si>
  <si>
    <t>Seabank (DN)</t>
  </si>
  <si>
    <t>Example 2 as for 1 but with changed User Commitment at decreasing offtake</t>
  </si>
  <si>
    <t>Value of UC for decreasing offtakes</t>
  </si>
  <si>
    <t>Value of UC to be transferred to increasing offtakes</t>
  </si>
  <si>
    <t>User Commitment for increasing offtakes unrounded uncapped</t>
  </si>
  <si>
    <t>User Commitment for increasing offtakes rounded capped</t>
  </si>
  <si>
    <t>User Commitment remaining at decreasing offtakes</t>
  </si>
  <si>
    <t>UC at increasing offtake minus UC at decreasing offtakes</t>
  </si>
  <si>
    <t>Want to move 1,500,000 from Lyneham where there is a 2 year UC for 1,000,000 and 1 year on an amount equal or greater than 500,000 to Evesham</t>
  </si>
  <si>
    <t>Want to move 1,500,000 from Lyneham where there is a 3 year UC for 1,000,000 and 2 year on an amount equal or greater than 500,000 to Evesham</t>
  </si>
  <si>
    <t>Example 1 one to one exchange same as above but different UC at decreasing offtake</t>
  </si>
  <si>
    <t>Want to move 1,500,000 from Evesham where there is a 3 year UC for 1,000,000 and 2 year on an amount equal or greater than 500,000 to Lyneham</t>
  </si>
  <si>
    <t>Want to move 300,000 to Kenn taking 200,000 from Cirencester which has a 2 year UC on that tranche and 100 from Evesham which has a 3 year uC on that tranche</t>
  </si>
  <si>
    <t xml:space="preserve">Example 3 as for 1 but with changed 2 tranches at Cirencester </t>
  </si>
  <si>
    <t>Want to move 300,000 to Kenn taking 200,000 from Cirencester which has a 4 year UC on that tranche and 100,000 from Evesham which has a 4 year UC on that tranche</t>
  </si>
  <si>
    <t>Want to move 300,000 to Kenn taking 200,000 from Cirencester which has a 2 year UC 150,000 and 1 year UC on the remaining 50,000 and 100,000 from Evesham which has a 3 year UC on that tranche</t>
  </si>
  <si>
    <t>In summary multiple tranches from the same offtake with different UC is equivalent in process terms of taking from a different offtake</t>
  </si>
  <si>
    <t>Output from 0621 model 2021 for SW LDZ</t>
  </si>
  <si>
    <t>Value of UC to be transferred to increasing offtakes pro-rated by capacity moved</t>
  </si>
  <si>
    <t>Price p/kWh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</si>
</sst>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_-&quot;£&quot;* #,##0_-;\-&quot;£&quot;* #,##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44" fontId="0" fillId="0" borderId="0" xfId="2" applyFont="1"/>
    <xf numFmtId="9" fontId="0" fillId="0" borderId="0" xfId="0" applyNumberFormat="1"/>
    <xf numFmtId="44" fontId="0" fillId="0" borderId="0" xfId="0" applyNumberFormat="1"/>
    <xf numFmtId="6" fontId="0" fillId="0" borderId="0" xfId="2" applyNumberFormat="1" applyFont="1"/>
    <xf numFmtId="165" fontId="0" fillId="0" borderId="0" xfId="0" applyNumberFormat="1"/>
    <xf numFmtId="9" fontId="0" fillId="0" borderId="0" xfId="3" applyFont="1"/>
    <xf numFmtId="43" fontId="0" fillId="0" borderId="0" xfId="1" applyFont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44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6" fontId="0" fillId="0" borderId="0" xfId="2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/>
    <xf numFmtId="166" fontId="0" fillId="0" borderId="0" xfId="0" applyNumberFormat="1"/>
    <xf numFmtId="166" fontId="0" fillId="0" borderId="0" xfId="2" applyNumberFormat="1" applyFont="1"/>
    <xf numFmtId="166" fontId="2" fillId="0" borderId="0" xfId="0" applyNumberFormat="1" applyFont="1"/>
    <xf numFmtId="166" fontId="0" fillId="0" borderId="0" xfId="2" applyNumberFormat="1" applyFont="1" applyAlignment="1">
      <alignment wrapText="1"/>
    </xf>
    <xf numFmtId="166" fontId="0" fillId="0" borderId="0" xfId="0" applyNumberFormat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10</xdr:row>
      <xdr:rowOff>0</xdr:rowOff>
    </xdr:from>
    <xdr:to>
      <xdr:col>29</xdr:col>
      <xdr:colOff>305513</xdr:colOff>
      <xdr:row>35</xdr:row>
      <xdr:rowOff>96433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01475" y="1714500"/>
          <a:ext cx="8230313" cy="485893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29</xdr:col>
      <xdr:colOff>585954</xdr:colOff>
      <xdr:row>63</xdr:row>
      <xdr:rowOff>96433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01475" y="7048500"/>
          <a:ext cx="8510754" cy="4858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opLeftCell="A20" workbookViewId="0">
      <selection activeCell="A44" sqref="A44"/>
    </sheetView>
  </sheetViews>
  <sheetFormatPr defaultRowHeight="15" x14ac:dyDescent="0.25"/>
  <cols>
    <col min="1" max="1" width="30.5703125" customWidth="1"/>
    <col min="2" max="2" width="14.28515625" bestFit="1" customWidth="1"/>
    <col min="3" max="3" width="12.28515625" customWidth="1"/>
    <col min="7" max="7" width="13.28515625" bestFit="1" customWidth="1"/>
  </cols>
  <sheetData>
    <row r="1" spans="1:7" x14ac:dyDescent="0.25">
      <c r="A1" t="s">
        <v>15</v>
      </c>
    </row>
    <row r="2" spans="1:7" x14ac:dyDescent="0.25">
      <c r="A2" t="s">
        <v>1</v>
      </c>
    </row>
    <row r="3" spans="1:7" x14ac:dyDescent="0.25">
      <c r="A3" t="s">
        <v>32</v>
      </c>
    </row>
    <row r="4" spans="1:7" x14ac:dyDescent="0.25">
      <c r="B4" t="s">
        <v>2</v>
      </c>
      <c r="G4" t="s">
        <v>3</v>
      </c>
    </row>
    <row r="5" spans="1:7" x14ac:dyDescent="0.25">
      <c r="B5" t="s">
        <v>12</v>
      </c>
      <c r="G5" t="s">
        <v>7</v>
      </c>
    </row>
    <row r="6" spans="1:7" x14ac:dyDescent="0.25">
      <c r="A6" t="s">
        <v>43</v>
      </c>
      <c r="B6">
        <v>3.4415156949746346E-2</v>
      </c>
      <c r="G6">
        <v>2.1594166228033309E-2</v>
      </c>
    </row>
    <row r="7" spans="1:7" x14ac:dyDescent="0.25">
      <c r="A7" t="s">
        <v>4</v>
      </c>
      <c r="B7" s="1">
        <v>40420636</v>
      </c>
      <c r="G7" s="1">
        <v>5584329</v>
      </c>
    </row>
    <row r="8" spans="1:7" x14ac:dyDescent="0.25">
      <c r="A8" t="s">
        <v>16</v>
      </c>
      <c r="B8" s="1">
        <v>-1000000</v>
      </c>
      <c r="C8" s="1">
        <v>-500000</v>
      </c>
      <c r="G8" s="2">
        <f>-B8-C8</f>
        <v>1500000</v>
      </c>
    </row>
    <row r="9" spans="1:7" x14ac:dyDescent="0.25">
      <c r="A9" t="s">
        <v>5</v>
      </c>
      <c r="C9" s="2">
        <f>+B7+B8+C8</f>
        <v>38920636</v>
      </c>
      <c r="D9" s="19"/>
      <c r="G9" s="2">
        <f>+G7+G8</f>
        <v>7084329</v>
      </c>
    </row>
    <row r="10" spans="1:7" x14ac:dyDescent="0.25">
      <c r="A10" t="s">
        <v>30</v>
      </c>
      <c r="B10" s="2">
        <v>2</v>
      </c>
      <c r="C10" s="2">
        <v>1</v>
      </c>
    </row>
    <row r="11" spans="1:7" x14ac:dyDescent="0.25">
      <c r="A11" t="s">
        <v>17</v>
      </c>
      <c r="B11" s="21">
        <f>-+B10*B8*$B6*365/100</f>
        <v>251230.64573314835</v>
      </c>
      <c r="C11" s="21">
        <f>-C10*C8*$B6*365/100</f>
        <v>62807.661433287089</v>
      </c>
      <c r="D11" s="22"/>
      <c r="E11" s="20"/>
      <c r="F11" s="20"/>
      <c r="G11" s="20"/>
    </row>
    <row r="12" spans="1:7" x14ac:dyDescent="0.25">
      <c r="B12" s="20"/>
      <c r="C12" s="20"/>
      <c r="D12" s="20"/>
      <c r="E12" s="20"/>
      <c r="F12" s="20"/>
      <c r="G12" s="20"/>
    </row>
    <row r="13" spans="1:7" x14ac:dyDescent="0.25">
      <c r="A13" t="s">
        <v>26</v>
      </c>
      <c r="B13" s="21"/>
      <c r="C13" s="21">
        <f>+B11+C11</f>
        <v>314038.30716643546</v>
      </c>
      <c r="D13" s="20"/>
      <c r="E13" s="20"/>
      <c r="F13" s="20"/>
      <c r="G13" s="20"/>
    </row>
    <row r="14" spans="1:7" x14ac:dyDescent="0.25">
      <c r="A14" t="s">
        <v>27</v>
      </c>
      <c r="B14" s="20"/>
      <c r="C14" s="20"/>
      <c r="D14" s="20"/>
      <c r="E14" s="20"/>
      <c r="F14" s="20"/>
      <c r="G14" s="20">
        <f>+C13</f>
        <v>314038.30716643546</v>
      </c>
    </row>
    <row r="15" spans="1:7" x14ac:dyDescent="0.25">
      <c r="A15" t="s">
        <v>28</v>
      </c>
      <c r="G15" s="3">
        <f>+G14/(G8*G6*365/100)</f>
        <v>2.6562078994178355</v>
      </c>
    </row>
    <row r="16" spans="1:7" x14ac:dyDescent="0.25">
      <c r="A16" t="s">
        <v>29</v>
      </c>
      <c r="G16" s="2">
        <f>MIN(ROUND(G15,0),4)</f>
        <v>3</v>
      </c>
    </row>
    <row r="17" spans="1:7" x14ac:dyDescent="0.25">
      <c r="A17" t="s">
        <v>31</v>
      </c>
      <c r="G17" s="7">
        <f>+G16*G8*G6*365/100-G14</f>
        <v>40645.873129011656</v>
      </c>
    </row>
    <row r="23" spans="1:7" x14ac:dyDescent="0.25">
      <c r="A23" t="s">
        <v>34</v>
      </c>
    </row>
    <row r="24" spans="1:7" x14ac:dyDescent="0.25">
      <c r="A24" t="s">
        <v>33</v>
      </c>
    </row>
    <row r="25" spans="1:7" x14ac:dyDescent="0.25">
      <c r="B25" t="s">
        <v>2</v>
      </c>
      <c r="G25" t="s">
        <v>3</v>
      </c>
    </row>
    <row r="26" spans="1:7" x14ac:dyDescent="0.25">
      <c r="B26" t="s">
        <v>12</v>
      </c>
      <c r="G26" t="s">
        <v>7</v>
      </c>
    </row>
    <row r="27" spans="1:7" x14ac:dyDescent="0.25">
      <c r="A27" t="s">
        <v>6</v>
      </c>
      <c r="B27">
        <v>3.4415156949746346E-2</v>
      </c>
      <c r="G27">
        <v>2.1594166228033309E-2</v>
      </c>
    </row>
    <row r="28" spans="1:7" x14ac:dyDescent="0.25">
      <c r="A28" t="s">
        <v>4</v>
      </c>
      <c r="B28" s="1">
        <v>40420636</v>
      </c>
      <c r="G28" s="1">
        <v>5584329</v>
      </c>
    </row>
    <row r="29" spans="1:7" x14ac:dyDescent="0.25">
      <c r="A29" t="s">
        <v>16</v>
      </c>
      <c r="B29" s="1">
        <v>-1000000</v>
      </c>
      <c r="C29" s="1">
        <v>-500000</v>
      </c>
      <c r="G29" s="2">
        <f>-B29-C29</f>
        <v>1500000</v>
      </c>
    </row>
    <row r="30" spans="1:7" x14ac:dyDescent="0.25">
      <c r="A30" t="s">
        <v>5</v>
      </c>
      <c r="C30" s="2">
        <f>+B28+B29+C29</f>
        <v>38920636</v>
      </c>
      <c r="G30" s="2">
        <f>+G28+G29</f>
        <v>7084329</v>
      </c>
    </row>
    <row r="31" spans="1:7" x14ac:dyDescent="0.25">
      <c r="A31" t="s">
        <v>30</v>
      </c>
      <c r="B31" s="2">
        <v>3</v>
      </c>
      <c r="C31" s="2">
        <v>2</v>
      </c>
    </row>
    <row r="32" spans="1:7" x14ac:dyDescent="0.25">
      <c r="A32" t="s">
        <v>17</v>
      </c>
      <c r="B32" s="21">
        <f>-+B31*B29*$B27*365/100</f>
        <v>376845.96859972249</v>
      </c>
      <c r="C32" s="21">
        <f>-C31*C29*$B27*365/100</f>
        <v>125615.32286657418</v>
      </c>
    </row>
    <row r="33" spans="1:7" x14ac:dyDescent="0.25">
      <c r="B33" s="5"/>
      <c r="C33" s="5"/>
    </row>
    <row r="34" spans="1:7" x14ac:dyDescent="0.25">
      <c r="A34" t="s">
        <v>26</v>
      </c>
      <c r="B34" s="4"/>
      <c r="C34" s="4">
        <f>+B32+C32</f>
        <v>502461.29146629665</v>
      </c>
    </row>
    <row r="35" spans="1:7" x14ac:dyDescent="0.25">
      <c r="A35" t="s">
        <v>27</v>
      </c>
      <c r="G35" s="20">
        <f>+C34</f>
        <v>502461.29146629665</v>
      </c>
    </row>
    <row r="36" spans="1:7" x14ac:dyDescent="0.25">
      <c r="A36" t="s">
        <v>28</v>
      </c>
      <c r="G36" s="3">
        <f>+G35/(G29*G27*365/100)</f>
        <v>4.2499326390685361</v>
      </c>
    </row>
    <row r="37" spans="1:7" x14ac:dyDescent="0.25">
      <c r="A37" t="s">
        <v>29</v>
      </c>
      <c r="G37" s="2">
        <f>MIN(ROUND(G36,0),4)</f>
        <v>4</v>
      </c>
    </row>
    <row r="38" spans="1:7" x14ac:dyDescent="0.25">
      <c r="A38" t="s">
        <v>31</v>
      </c>
      <c r="G38" s="7">
        <f>+G37*G29*G27*365/100-G35</f>
        <v>-29549.051072367176</v>
      </c>
    </row>
    <row r="43" spans="1:7" x14ac:dyDescent="0.25">
      <c r="A43" t="s">
        <v>1</v>
      </c>
    </row>
    <row r="44" spans="1:7" x14ac:dyDescent="0.25">
      <c r="A44" t="s">
        <v>35</v>
      </c>
    </row>
    <row r="45" spans="1:7" x14ac:dyDescent="0.25">
      <c r="B45" t="s">
        <v>2</v>
      </c>
      <c r="G45" t="s">
        <v>3</v>
      </c>
    </row>
    <row r="46" spans="1:7" x14ac:dyDescent="0.25">
      <c r="B46" t="s">
        <v>7</v>
      </c>
      <c r="G46" t="s">
        <v>12</v>
      </c>
    </row>
    <row r="47" spans="1:7" x14ac:dyDescent="0.25">
      <c r="A47" t="s">
        <v>6</v>
      </c>
      <c r="B47">
        <v>2.1594166228033309E-2</v>
      </c>
      <c r="G47">
        <v>3.4415156949746346E-2</v>
      </c>
    </row>
    <row r="48" spans="1:7" x14ac:dyDescent="0.25">
      <c r="A48" t="s">
        <v>4</v>
      </c>
      <c r="B48" s="1">
        <v>5584329</v>
      </c>
      <c r="C48" s="1"/>
      <c r="G48" s="1">
        <v>40420636</v>
      </c>
    </row>
    <row r="49" spans="1:7" x14ac:dyDescent="0.25">
      <c r="A49" t="s">
        <v>16</v>
      </c>
      <c r="B49" s="1">
        <v>-1000000</v>
      </c>
      <c r="C49" s="1">
        <v>-500000</v>
      </c>
      <c r="G49" s="2">
        <f>-B49-C49</f>
        <v>1500000</v>
      </c>
    </row>
    <row r="50" spans="1:7" x14ac:dyDescent="0.25">
      <c r="A50" t="s">
        <v>5</v>
      </c>
      <c r="C50" s="2">
        <f>+B48+B49+C49</f>
        <v>4084329</v>
      </c>
      <c r="G50" s="2">
        <f>+G48+G49</f>
        <v>41920636</v>
      </c>
    </row>
    <row r="51" spans="1:7" x14ac:dyDescent="0.25">
      <c r="A51" t="s">
        <v>30</v>
      </c>
      <c r="B51" s="2">
        <v>3</v>
      </c>
      <c r="C51" s="2">
        <v>2</v>
      </c>
    </row>
    <row r="52" spans="1:7" x14ac:dyDescent="0.25">
      <c r="A52" t="s">
        <v>17</v>
      </c>
      <c r="B52" s="21">
        <f>-+B51*B49*$B47*365/100</f>
        <v>236456.12019696474</v>
      </c>
      <c r="C52" s="21">
        <f>-C51*C49*$B47*365/100</f>
        <v>78818.706732321574</v>
      </c>
    </row>
    <row r="53" spans="1:7" x14ac:dyDescent="0.25">
      <c r="B53" s="5"/>
      <c r="C53" s="5"/>
    </row>
    <row r="54" spans="1:7" x14ac:dyDescent="0.25">
      <c r="A54" t="s">
        <v>26</v>
      </c>
      <c r="B54" s="4"/>
      <c r="C54" s="4">
        <f>+B52+C52</f>
        <v>315274.8269292863</v>
      </c>
    </row>
    <row r="55" spans="1:7" x14ac:dyDescent="0.25">
      <c r="A55" t="s">
        <v>27</v>
      </c>
      <c r="G55" s="20">
        <f>+C54</f>
        <v>315274.8269292863</v>
      </c>
    </row>
    <row r="56" spans="1:7" x14ac:dyDescent="0.25">
      <c r="A56" t="s">
        <v>28</v>
      </c>
      <c r="G56" s="3">
        <f>+G55/(G49*G47*365/100)</f>
        <v>1.6732291344433317</v>
      </c>
    </row>
    <row r="57" spans="1:7" x14ac:dyDescent="0.25">
      <c r="A57" t="s">
        <v>29</v>
      </c>
      <c r="G57" s="2">
        <f>MIN(ROUND(G56,0),4)</f>
        <v>2</v>
      </c>
    </row>
    <row r="58" spans="1:7" x14ac:dyDescent="0.25">
      <c r="A58" t="s">
        <v>31</v>
      </c>
      <c r="G58" s="7">
        <f>+G57*G49*G47*365/100-G55</f>
        <v>61571.141670436191</v>
      </c>
    </row>
  </sheetData>
  <pageMargins left="0.25" right="0.25" top="0.75" bottom="0.75" header="0.3" footer="0.3"/>
  <pageSetup paperSize="9" scale="3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B5" sqref="B5"/>
    </sheetView>
  </sheetViews>
  <sheetFormatPr defaultRowHeight="15" x14ac:dyDescent="0.25"/>
  <cols>
    <col min="1" max="1" width="47.42578125" customWidth="1"/>
    <col min="2" max="2" width="24.42578125" customWidth="1"/>
    <col min="3" max="3" width="13.42578125" customWidth="1"/>
    <col min="4" max="4" width="11.85546875" customWidth="1"/>
    <col min="7" max="7" width="12.85546875" customWidth="1"/>
    <col min="11" max="11" width="18" customWidth="1"/>
    <col min="13" max="13" width="15.42578125" customWidth="1"/>
  </cols>
  <sheetData>
    <row r="1" spans="1:13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13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13" ht="60" x14ac:dyDescent="0.25">
      <c r="A3" s="11" t="s">
        <v>36</v>
      </c>
      <c r="B3" s="11"/>
      <c r="C3" s="11"/>
      <c r="D3" s="11"/>
      <c r="E3" s="11"/>
      <c r="F3" s="11"/>
      <c r="G3" s="11"/>
      <c r="H3" s="11"/>
      <c r="I3" s="11"/>
    </row>
    <row r="4" spans="1:13" ht="30" x14ac:dyDescent="0.25">
      <c r="A4" s="11"/>
      <c r="B4" s="11" t="s">
        <v>2</v>
      </c>
      <c r="C4" s="11"/>
      <c r="D4" s="11"/>
      <c r="E4" s="11"/>
      <c r="F4" s="11"/>
      <c r="G4" s="11" t="s">
        <v>3</v>
      </c>
      <c r="H4" s="11"/>
      <c r="I4" s="11"/>
    </row>
    <row r="5" spans="1:13" x14ac:dyDescent="0.25">
      <c r="A5" s="11"/>
      <c r="B5" s="11" t="s">
        <v>19</v>
      </c>
      <c r="C5" s="11" t="s">
        <v>7</v>
      </c>
      <c r="D5" s="11"/>
      <c r="E5" s="11"/>
      <c r="F5" s="11"/>
      <c r="G5" s="11" t="s">
        <v>10</v>
      </c>
      <c r="H5" s="11"/>
      <c r="I5" s="11"/>
    </row>
    <row r="6" spans="1:13" x14ac:dyDescent="0.25">
      <c r="A6" s="11" t="s">
        <v>6</v>
      </c>
      <c r="B6" s="12">
        <v>2.3894889587673041E-2</v>
      </c>
      <c r="C6" s="12">
        <v>2.1594166228033309E-2</v>
      </c>
      <c r="D6" s="11"/>
      <c r="E6" s="11"/>
      <c r="F6" s="11"/>
      <c r="G6" s="12">
        <v>3.1568167629937478E-2</v>
      </c>
      <c r="H6" s="11"/>
      <c r="I6" s="11"/>
      <c r="L6" s="8"/>
      <c r="M6" s="1"/>
    </row>
    <row r="7" spans="1:13" x14ac:dyDescent="0.25">
      <c r="A7" s="11" t="s">
        <v>4</v>
      </c>
      <c r="B7" s="13">
        <v>7743399</v>
      </c>
      <c r="C7" s="13">
        <v>5584329</v>
      </c>
      <c r="D7" s="11"/>
      <c r="E7" s="11"/>
      <c r="F7" s="11"/>
      <c r="G7" s="13">
        <v>14000883</v>
      </c>
      <c r="H7" s="11"/>
      <c r="I7" s="11"/>
      <c r="L7" s="8"/>
      <c r="M7" s="1"/>
    </row>
    <row r="8" spans="1:13" x14ac:dyDescent="0.25">
      <c r="A8" s="11" t="s">
        <v>16</v>
      </c>
      <c r="B8" s="13">
        <v>-200000</v>
      </c>
      <c r="C8" s="13">
        <v>-100000</v>
      </c>
      <c r="D8" s="11"/>
      <c r="E8" s="11"/>
      <c r="F8" s="11"/>
      <c r="G8" s="14">
        <f>-B8</f>
        <v>200000</v>
      </c>
      <c r="H8" s="11"/>
      <c r="I8" s="11"/>
      <c r="L8" s="8"/>
      <c r="M8" s="1"/>
    </row>
    <row r="9" spans="1:13" x14ac:dyDescent="0.25">
      <c r="A9" s="11" t="s">
        <v>5</v>
      </c>
      <c r="B9" s="14">
        <f>+B7+B8</f>
        <v>7543399</v>
      </c>
      <c r="C9" s="14">
        <f>+C7+C8</f>
        <v>5484329</v>
      </c>
      <c r="D9" s="11"/>
      <c r="E9" s="11"/>
      <c r="F9" s="11"/>
      <c r="G9" s="14">
        <f>+G7+G8</f>
        <v>14200883</v>
      </c>
      <c r="H9" s="11"/>
      <c r="I9" s="11"/>
      <c r="L9" s="8"/>
      <c r="M9" s="1"/>
    </row>
    <row r="10" spans="1:13" ht="30" x14ac:dyDescent="0.25">
      <c r="A10" s="11" t="s">
        <v>30</v>
      </c>
      <c r="B10" s="14">
        <v>2</v>
      </c>
      <c r="C10" s="14">
        <v>3</v>
      </c>
      <c r="D10" s="11"/>
      <c r="E10" s="11"/>
      <c r="F10" s="11"/>
      <c r="G10" s="11"/>
      <c r="H10" s="11"/>
      <c r="I10" s="11"/>
      <c r="L10" s="8"/>
      <c r="M10" s="1"/>
    </row>
    <row r="11" spans="1:13" x14ac:dyDescent="0.25">
      <c r="A11" s="11" t="s">
        <v>17</v>
      </c>
      <c r="B11" s="23">
        <f>-+B10*B8*B6*365/100</f>
        <v>34886.538798002643</v>
      </c>
      <c r="C11" s="23">
        <f>-+C10*C8*C6*365/100</f>
        <v>23645.612019696473</v>
      </c>
      <c r="D11" s="11"/>
      <c r="E11" s="11"/>
      <c r="F11" s="11"/>
      <c r="G11" s="11"/>
      <c r="H11" s="11"/>
      <c r="I11" s="11"/>
      <c r="L11" s="8"/>
      <c r="M11" s="1"/>
    </row>
    <row r="12" spans="1:13" x14ac:dyDescent="0.25">
      <c r="A12" s="11" t="s">
        <v>26</v>
      </c>
      <c r="B12" s="15"/>
      <c r="C12" s="23">
        <f>+B11+C11</f>
        <v>58532.150817699119</v>
      </c>
      <c r="D12" s="11"/>
      <c r="E12" s="11"/>
      <c r="F12" s="11"/>
      <c r="G12" s="11"/>
      <c r="H12" s="11"/>
      <c r="I12" s="11"/>
      <c r="L12" s="8"/>
      <c r="M12" s="1"/>
    </row>
    <row r="13" spans="1:13" x14ac:dyDescent="0.25">
      <c r="A13" s="11" t="s">
        <v>27</v>
      </c>
      <c r="B13" s="11"/>
      <c r="C13" s="11"/>
      <c r="D13" s="11"/>
      <c r="E13" s="11"/>
      <c r="F13" s="11"/>
      <c r="G13" s="24">
        <f>+B11+C11</f>
        <v>58532.150817699119</v>
      </c>
      <c r="H13" s="11"/>
      <c r="I13" s="11"/>
      <c r="L13" s="8"/>
      <c r="M13" s="1"/>
    </row>
    <row r="14" spans="1:13" ht="30" x14ac:dyDescent="0.25">
      <c r="A14" s="11" t="s">
        <v>28</v>
      </c>
      <c r="B14" s="11"/>
      <c r="C14" s="11"/>
      <c r="D14" s="11"/>
      <c r="E14" s="11"/>
      <c r="F14" s="11"/>
      <c r="G14" s="16">
        <f>+G13/(G8*G6*365/100)</f>
        <v>2.5399329304548188</v>
      </c>
      <c r="H14" s="11"/>
      <c r="I14" s="11"/>
      <c r="L14" s="8"/>
      <c r="M14" s="1"/>
    </row>
    <row r="15" spans="1:13" ht="30" x14ac:dyDescent="0.25">
      <c r="A15" s="11" t="s">
        <v>29</v>
      </c>
      <c r="B15" s="11"/>
      <c r="C15" s="11"/>
      <c r="D15" s="11"/>
      <c r="E15" s="11"/>
      <c r="F15" s="11"/>
      <c r="G15" s="14">
        <f>MIN(ROUND(G14,0),4)</f>
        <v>3</v>
      </c>
      <c r="H15" s="14"/>
      <c r="I15" s="11"/>
      <c r="L15" s="8"/>
      <c r="M15" s="1"/>
    </row>
    <row r="16" spans="1:13" ht="30" x14ac:dyDescent="0.25">
      <c r="A16" s="11" t="s">
        <v>31</v>
      </c>
      <c r="B16" s="11"/>
      <c r="C16" s="11"/>
      <c r="D16" s="11"/>
      <c r="E16" s="11"/>
      <c r="F16" s="11"/>
      <c r="G16" s="17">
        <f>+G15*G8*G6*365/100-G13</f>
        <v>10602.13629186395</v>
      </c>
      <c r="H16" s="11"/>
      <c r="I16" s="11"/>
      <c r="L16" s="8"/>
      <c r="M16" s="1"/>
    </row>
    <row r="17" spans="1:13" x14ac:dyDescent="0.25">
      <c r="A17" s="11"/>
      <c r="B17" s="11"/>
      <c r="C17" s="11"/>
      <c r="D17" s="11"/>
      <c r="E17" s="11"/>
      <c r="F17" s="11"/>
      <c r="G17" s="11"/>
      <c r="H17" s="11"/>
      <c r="I17" s="11"/>
      <c r="L17" s="8"/>
      <c r="M17" s="1"/>
    </row>
    <row r="18" spans="1:13" x14ac:dyDescent="0.25">
      <c r="A18" s="11"/>
      <c r="B18" s="11"/>
      <c r="C18" s="11"/>
      <c r="D18" s="11"/>
      <c r="E18" s="11"/>
      <c r="F18" s="11"/>
      <c r="G18" s="11"/>
      <c r="H18" s="11"/>
      <c r="I18" s="11"/>
      <c r="L18" s="8"/>
      <c r="M18" s="1"/>
    </row>
    <row r="19" spans="1:13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13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13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13" ht="30" x14ac:dyDescent="0.25">
      <c r="A22" s="11" t="s">
        <v>25</v>
      </c>
      <c r="B22" s="11"/>
      <c r="C22" s="11"/>
      <c r="D22" s="11"/>
      <c r="E22" s="11"/>
      <c r="F22" s="11"/>
      <c r="G22" s="11"/>
      <c r="H22" s="11"/>
      <c r="I22" s="11"/>
    </row>
    <row r="23" spans="1:13" ht="60" x14ac:dyDescent="0.25">
      <c r="A23" s="11" t="s">
        <v>38</v>
      </c>
      <c r="B23" s="11"/>
      <c r="C23" s="11"/>
      <c r="D23" s="11"/>
      <c r="E23" s="11"/>
      <c r="F23" s="11"/>
      <c r="G23" s="11"/>
      <c r="H23" s="11"/>
      <c r="I23" s="11"/>
    </row>
    <row r="24" spans="1:13" ht="30" x14ac:dyDescent="0.25">
      <c r="A24" s="11"/>
      <c r="B24" s="11" t="s">
        <v>2</v>
      </c>
      <c r="C24" s="11"/>
      <c r="D24" s="11"/>
      <c r="E24" s="11"/>
      <c r="F24" s="11"/>
      <c r="G24" s="11" t="s">
        <v>3</v>
      </c>
      <c r="H24" s="11"/>
      <c r="I24" s="11"/>
    </row>
    <row r="25" spans="1:13" x14ac:dyDescent="0.25">
      <c r="A25" s="11"/>
      <c r="B25" s="11" t="s">
        <v>19</v>
      </c>
      <c r="C25" s="11" t="s">
        <v>7</v>
      </c>
      <c r="D25" s="11"/>
      <c r="E25" s="11"/>
      <c r="F25" s="11"/>
      <c r="G25" s="11" t="s">
        <v>10</v>
      </c>
      <c r="H25" s="11"/>
      <c r="I25" s="11"/>
    </row>
    <row r="26" spans="1:13" x14ac:dyDescent="0.25">
      <c r="A26" s="11" t="s">
        <v>6</v>
      </c>
      <c r="B26" s="12">
        <v>2.3894889587673041E-2</v>
      </c>
      <c r="C26" s="12">
        <v>2.1594166228033309E-2</v>
      </c>
      <c r="D26" s="11"/>
      <c r="E26" s="11"/>
      <c r="F26" s="11"/>
      <c r="G26" s="12">
        <v>3.1568167629937478E-2</v>
      </c>
      <c r="H26" s="11"/>
      <c r="I26" s="11"/>
    </row>
    <row r="27" spans="1:13" x14ac:dyDescent="0.25">
      <c r="A27" s="11" t="s">
        <v>4</v>
      </c>
      <c r="B27" s="13">
        <v>7743399</v>
      </c>
      <c r="C27" s="13">
        <v>5584329</v>
      </c>
      <c r="D27" s="11"/>
      <c r="E27" s="11"/>
      <c r="F27" s="11"/>
      <c r="G27" s="13">
        <v>14000883</v>
      </c>
      <c r="H27" s="11"/>
      <c r="I27" s="11"/>
    </row>
    <row r="28" spans="1:13" x14ac:dyDescent="0.25">
      <c r="A28" s="11" t="s">
        <v>16</v>
      </c>
      <c r="B28" s="13">
        <v>-200000</v>
      </c>
      <c r="C28" s="13">
        <v>-100000</v>
      </c>
      <c r="D28" s="11"/>
      <c r="E28" s="11"/>
      <c r="F28" s="11"/>
      <c r="G28" s="14">
        <f>-B28</f>
        <v>200000</v>
      </c>
      <c r="H28" s="11"/>
      <c r="I28" s="11"/>
    </row>
    <row r="29" spans="1:13" x14ac:dyDescent="0.25">
      <c r="A29" s="11" t="s">
        <v>5</v>
      </c>
      <c r="B29" s="14">
        <f>+B27+B28</f>
        <v>7543399</v>
      </c>
      <c r="C29" s="14">
        <f>+C27+C28</f>
        <v>5484329</v>
      </c>
      <c r="D29" s="11"/>
      <c r="E29" s="11"/>
      <c r="F29" s="11"/>
      <c r="G29" s="14">
        <f>+G27+G28</f>
        <v>14200883</v>
      </c>
      <c r="H29" s="11"/>
      <c r="I29" s="11"/>
    </row>
    <row r="30" spans="1:13" ht="30" x14ac:dyDescent="0.25">
      <c r="A30" s="11" t="s">
        <v>30</v>
      </c>
      <c r="B30" s="14">
        <v>4</v>
      </c>
      <c r="C30" s="14">
        <v>4</v>
      </c>
      <c r="D30" s="11"/>
      <c r="E30" s="11"/>
      <c r="F30" s="11"/>
      <c r="G30" s="11"/>
      <c r="H30" s="11"/>
      <c r="I30" s="11"/>
    </row>
    <row r="31" spans="1:13" x14ac:dyDescent="0.25">
      <c r="A31" s="11" t="s">
        <v>17</v>
      </c>
      <c r="B31" s="23">
        <f>-+B30*B28*B26*365/100</f>
        <v>69773.077596005285</v>
      </c>
      <c r="C31" s="23">
        <f>-+C30*C28*C26*365/100</f>
        <v>31527.482692928632</v>
      </c>
      <c r="D31" s="11"/>
      <c r="E31" s="11"/>
      <c r="F31" s="11"/>
      <c r="G31" s="11"/>
      <c r="H31" s="11"/>
      <c r="I31" s="11"/>
    </row>
    <row r="32" spans="1:13" x14ac:dyDescent="0.25">
      <c r="A32" s="11" t="s">
        <v>26</v>
      </c>
      <c r="B32" s="15"/>
      <c r="C32" s="23">
        <f>+B31+C31</f>
        <v>101300.56028893392</v>
      </c>
      <c r="D32" s="11"/>
      <c r="E32" s="11"/>
      <c r="F32" s="11"/>
      <c r="G32" s="11"/>
      <c r="H32" s="11"/>
      <c r="I32" s="11"/>
    </row>
    <row r="33" spans="1:9" x14ac:dyDescent="0.25">
      <c r="A33" s="11" t="s">
        <v>27</v>
      </c>
      <c r="B33" s="11"/>
      <c r="C33" s="11"/>
      <c r="D33" s="11"/>
      <c r="E33" s="11"/>
      <c r="F33" s="11"/>
      <c r="G33" s="24">
        <f>+B31+C31</f>
        <v>101300.56028893392</v>
      </c>
      <c r="H33" s="11"/>
      <c r="I33" s="11"/>
    </row>
    <row r="34" spans="1:9" ht="30" x14ac:dyDescent="0.25">
      <c r="A34" s="11" t="s">
        <v>28</v>
      </c>
      <c r="B34" s="11"/>
      <c r="C34" s="11"/>
      <c r="D34" s="11"/>
      <c r="E34" s="11"/>
      <c r="F34" s="11"/>
      <c r="G34" s="16">
        <f>+G33/(G28*G26*365/100)</f>
        <v>4.3958170912384258</v>
      </c>
      <c r="H34" s="11"/>
      <c r="I34" s="11"/>
    </row>
    <row r="35" spans="1:9" ht="30" x14ac:dyDescent="0.25">
      <c r="A35" s="11" t="s">
        <v>29</v>
      </c>
      <c r="B35" s="11"/>
      <c r="C35" s="11"/>
      <c r="D35" s="11"/>
      <c r="E35" s="11"/>
      <c r="F35" s="11"/>
      <c r="G35" s="14">
        <f>MIN(ROUND(G34,0),4)</f>
        <v>4</v>
      </c>
      <c r="H35" s="11"/>
      <c r="I35" s="11"/>
    </row>
    <row r="36" spans="1:9" ht="30" x14ac:dyDescent="0.25">
      <c r="A36" s="11" t="s">
        <v>31</v>
      </c>
      <c r="B36" s="11"/>
      <c r="C36" s="11"/>
      <c r="D36" s="11"/>
      <c r="E36" s="11"/>
      <c r="F36" s="11"/>
      <c r="G36" s="17">
        <f>+G35*G28*G26*365/100-G33</f>
        <v>-9121.510809516476</v>
      </c>
      <c r="H36" s="11"/>
      <c r="I36" s="11"/>
    </row>
    <row r="37" spans="1:9" x14ac:dyDescent="0.25">
      <c r="A37" s="11"/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A38" s="11"/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30" x14ac:dyDescent="0.25">
      <c r="A42" s="11" t="s">
        <v>37</v>
      </c>
      <c r="B42" s="11"/>
      <c r="C42" s="11"/>
      <c r="D42" s="11"/>
      <c r="E42" s="11"/>
      <c r="F42" s="11"/>
      <c r="G42" s="11"/>
      <c r="H42" s="11"/>
      <c r="I42" s="11"/>
    </row>
    <row r="43" spans="1:9" ht="60" x14ac:dyDescent="0.25">
      <c r="A43" s="11" t="s">
        <v>39</v>
      </c>
      <c r="B43" s="11"/>
      <c r="C43" s="11"/>
      <c r="D43" s="11"/>
      <c r="E43" s="11"/>
      <c r="F43" s="11"/>
      <c r="G43" s="11"/>
      <c r="H43" s="11"/>
      <c r="I43" s="11"/>
    </row>
    <row r="44" spans="1:9" ht="30" x14ac:dyDescent="0.25">
      <c r="A44" s="11"/>
      <c r="B44" s="11" t="s">
        <v>2</v>
      </c>
      <c r="C44" s="11"/>
      <c r="D44" s="11"/>
      <c r="E44" s="11"/>
      <c r="F44" s="11"/>
      <c r="G44" s="11" t="s">
        <v>3</v>
      </c>
      <c r="H44" s="11"/>
      <c r="I44" s="11"/>
    </row>
    <row r="45" spans="1:9" x14ac:dyDescent="0.25">
      <c r="A45" s="11"/>
      <c r="B45" s="11" t="s">
        <v>19</v>
      </c>
      <c r="C45" s="11"/>
      <c r="D45" s="11" t="s">
        <v>7</v>
      </c>
      <c r="E45" s="11"/>
      <c r="F45" s="11"/>
      <c r="G45" s="11" t="s">
        <v>10</v>
      </c>
      <c r="H45" s="11"/>
      <c r="I45" s="11"/>
    </row>
    <row r="46" spans="1:9" x14ac:dyDescent="0.25">
      <c r="A46" s="11" t="s">
        <v>6</v>
      </c>
      <c r="B46" s="12">
        <v>2.3894889587673041E-2</v>
      </c>
      <c r="C46" s="11"/>
      <c r="D46" s="12">
        <v>2.1594166228033309E-2</v>
      </c>
      <c r="E46" s="11"/>
      <c r="F46" s="11"/>
      <c r="G46" s="12">
        <v>3.1568167629937478E-2</v>
      </c>
      <c r="H46" s="11"/>
      <c r="I46" s="11"/>
    </row>
    <row r="47" spans="1:9" x14ac:dyDescent="0.25">
      <c r="A47" s="11" t="s">
        <v>4</v>
      </c>
      <c r="B47" s="13">
        <v>7743399</v>
      </c>
      <c r="C47" s="11"/>
      <c r="D47" s="13">
        <v>5584329</v>
      </c>
      <c r="E47" s="11"/>
      <c r="F47" s="11"/>
      <c r="G47" s="13">
        <v>14000883</v>
      </c>
      <c r="H47" s="11"/>
      <c r="I47" s="11"/>
    </row>
    <row r="48" spans="1:9" x14ac:dyDescent="0.25">
      <c r="A48" s="11" t="s">
        <v>16</v>
      </c>
      <c r="B48" s="13">
        <v>-150000</v>
      </c>
      <c r="C48" s="18">
        <v>-50000</v>
      </c>
      <c r="D48" s="13">
        <v>-100000</v>
      </c>
      <c r="E48" s="11"/>
      <c r="F48" s="11"/>
      <c r="G48" s="14">
        <f>-B48-C48-D48</f>
        <v>300000</v>
      </c>
      <c r="H48" s="11"/>
      <c r="I48" s="11"/>
    </row>
    <row r="49" spans="1:9" x14ac:dyDescent="0.25">
      <c r="A49" s="11" t="s">
        <v>5</v>
      </c>
      <c r="B49" s="11"/>
      <c r="C49" s="14">
        <f>+B47+B48+C48</f>
        <v>7543399</v>
      </c>
      <c r="D49" s="14">
        <f>+D47+D48</f>
        <v>5484329</v>
      </c>
      <c r="E49" s="11"/>
      <c r="F49" s="11"/>
      <c r="G49" s="14">
        <f>+G47+G48</f>
        <v>14300883</v>
      </c>
      <c r="H49" s="11"/>
      <c r="I49" s="11"/>
    </row>
    <row r="50" spans="1:9" ht="30" x14ac:dyDescent="0.25">
      <c r="A50" s="11" t="s">
        <v>30</v>
      </c>
      <c r="B50" s="14">
        <v>2</v>
      </c>
      <c r="C50" s="11">
        <v>1</v>
      </c>
      <c r="D50" s="14">
        <v>3</v>
      </c>
      <c r="E50" s="11"/>
      <c r="F50" s="11"/>
      <c r="G50" s="11"/>
      <c r="H50" s="11"/>
      <c r="I50" s="11"/>
    </row>
    <row r="51" spans="1:9" x14ac:dyDescent="0.25">
      <c r="A51" s="11" t="s">
        <v>17</v>
      </c>
      <c r="B51" s="23">
        <f>-+B50*B48*B46*365/100</f>
        <v>26164.904098501982</v>
      </c>
      <c r="C51" s="23">
        <f>-C50*C48*B46*365/100</f>
        <v>4360.8173497503303</v>
      </c>
      <c r="D51" s="23">
        <f>-+D50*D48*D46*365/100</f>
        <v>23645.612019696473</v>
      </c>
      <c r="E51" s="11"/>
      <c r="F51" s="11"/>
      <c r="G51" s="11"/>
      <c r="H51" s="11"/>
      <c r="I51" s="11"/>
    </row>
    <row r="52" spans="1:9" x14ac:dyDescent="0.25">
      <c r="A52" s="11" t="s">
        <v>26</v>
      </c>
      <c r="B52" s="23"/>
      <c r="C52" s="23"/>
      <c r="D52" s="23">
        <f>+B51+C51+D51</f>
        <v>54171.333467948789</v>
      </c>
      <c r="E52" s="11"/>
      <c r="F52" s="11"/>
      <c r="G52" s="11"/>
      <c r="H52" s="11"/>
      <c r="I52" s="11"/>
    </row>
    <row r="53" spans="1:9" x14ac:dyDescent="0.25">
      <c r="A53" s="11" t="s">
        <v>27</v>
      </c>
      <c r="B53" s="11"/>
      <c r="C53" s="11"/>
      <c r="D53" s="11"/>
      <c r="E53" s="11"/>
      <c r="F53" s="11"/>
      <c r="G53" s="24">
        <f>+B51+C51+D51</f>
        <v>54171.333467948789</v>
      </c>
      <c r="H53" s="11"/>
      <c r="I53" s="11"/>
    </row>
    <row r="54" spans="1:9" ht="30" x14ac:dyDescent="0.25">
      <c r="A54" s="11" t="s">
        <v>28</v>
      </c>
      <c r="B54" s="11"/>
      <c r="C54" s="11"/>
      <c r="D54" s="11"/>
      <c r="E54" s="11"/>
      <c r="F54" s="11"/>
      <c r="G54" s="16">
        <f>+G53/(G48*G46*365/100)</f>
        <v>1.5671336389742128</v>
      </c>
      <c r="H54" s="11"/>
      <c r="I54" s="11"/>
    </row>
    <row r="55" spans="1:9" ht="30" x14ac:dyDescent="0.25">
      <c r="A55" s="11" t="s">
        <v>29</v>
      </c>
      <c r="B55" s="11"/>
      <c r="C55" s="11"/>
      <c r="D55" s="11"/>
      <c r="E55" s="11"/>
      <c r="F55" s="11"/>
      <c r="G55" s="14">
        <f>MIN(ROUND(G54,0),4)</f>
        <v>2</v>
      </c>
      <c r="H55" s="11"/>
      <c r="I55" s="11"/>
    </row>
    <row r="56" spans="1:9" ht="30" x14ac:dyDescent="0.25">
      <c r="A56" s="11" t="s">
        <v>31</v>
      </c>
      <c r="B56" s="11"/>
      <c r="C56" s="11"/>
      <c r="D56" s="11"/>
      <c r="E56" s="11"/>
      <c r="F56" s="11"/>
      <c r="G56" s="17">
        <f>+G55*G48*G46*365/100-G53</f>
        <v>14962.95364161428</v>
      </c>
      <c r="H56" s="11"/>
      <c r="I56" s="11"/>
    </row>
    <row r="57" spans="1:9" x14ac:dyDescent="0.25">
      <c r="A57" s="11"/>
      <c r="B57" s="11"/>
      <c r="C57" s="11"/>
      <c r="D57" s="11"/>
      <c r="E57" s="11"/>
      <c r="F57" s="11"/>
      <c r="G57" s="11"/>
      <c r="H57" s="11"/>
      <c r="I57" s="11"/>
    </row>
    <row r="58" spans="1:9" x14ac:dyDescent="0.2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45" x14ac:dyDescent="0.25">
      <c r="A59" s="11" t="s">
        <v>40</v>
      </c>
      <c r="B59" s="11"/>
      <c r="C59" s="11"/>
      <c r="D59" s="11"/>
      <c r="E59" s="11"/>
      <c r="F59" s="11"/>
      <c r="G59" s="11"/>
      <c r="H59" s="11"/>
      <c r="I59" s="1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2" sqref="J12"/>
    </sheetView>
  </sheetViews>
  <sheetFormatPr defaultRowHeight="15" x14ac:dyDescent="0.25"/>
  <cols>
    <col min="1" max="1" width="48.7109375" customWidth="1"/>
    <col min="2" max="2" width="13.85546875" customWidth="1"/>
    <col min="3" max="3" width="11.7109375" customWidth="1"/>
    <col min="4" max="4" width="12.28515625" customWidth="1"/>
    <col min="7" max="7" width="13.28515625" customWidth="1"/>
    <col min="8" max="8" width="11.42578125" customWidth="1"/>
    <col min="13" max="13" width="12.28515625" customWidth="1"/>
  </cols>
  <sheetData>
    <row r="1" spans="1:10" x14ac:dyDescent="0.25">
      <c r="A1" t="s">
        <v>15</v>
      </c>
    </row>
    <row r="2" spans="1:10" x14ac:dyDescent="0.25">
      <c r="A2" t="s">
        <v>0</v>
      </c>
    </row>
    <row r="3" spans="1:10" x14ac:dyDescent="0.25">
      <c r="B3" t="s">
        <v>2</v>
      </c>
      <c r="G3" t="s">
        <v>3</v>
      </c>
    </row>
    <row r="4" spans="1:10" x14ac:dyDescent="0.25">
      <c r="B4" t="s">
        <v>10</v>
      </c>
      <c r="G4" t="s">
        <v>19</v>
      </c>
      <c r="H4" t="s">
        <v>7</v>
      </c>
    </row>
    <row r="5" spans="1:10" x14ac:dyDescent="0.25">
      <c r="A5" t="s">
        <v>6</v>
      </c>
      <c r="B5" s="8">
        <v>3.1568167629937478E-2</v>
      </c>
      <c r="C5" s="8"/>
      <c r="D5" s="8"/>
      <c r="G5" s="8">
        <v>2.3894889587673041E-2</v>
      </c>
      <c r="H5" s="8">
        <v>2.1594166228033309E-2</v>
      </c>
    </row>
    <row r="6" spans="1:10" x14ac:dyDescent="0.25">
      <c r="A6" t="s">
        <v>4</v>
      </c>
      <c r="B6" s="1">
        <v>14000883</v>
      </c>
      <c r="C6" s="1"/>
      <c r="D6" s="1"/>
      <c r="G6" s="1">
        <v>7743399</v>
      </c>
      <c r="H6" s="1">
        <v>5584329</v>
      </c>
    </row>
    <row r="7" spans="1:10" x14ac:dyDescent="0.25">
      <c r="A7" t="s">
        <v>16</v>
      </c>
      <c r="B7" s="1">
        <v>-100000</v>
      </c>
      <c r="C7" s="1">
        <v>-100000</v>
      </c>
      <c r="D7" s="2"/>
      <c r="G7" s="2">
        <v>150000</v>
      </c>
      <c r="H7" s="2">
        <v>50000</v>
      </c>
    </row>
    <row r="8" spans="1:10" x14ac:dyDescent="0.25">
      <c r="A8" t="s">
        <v>5</v>
      </c>
      <c r="B8" s="2"/>
      <c r="C8" s="2">
        <f>+B6+B7+C7</f>
        <v>13800883</v>
      </c>
      <c r="D8" s="2"/>
      <c r="G8" s="2">
        <f>+G6+G7</f>
        <v>7893399</v>
      </c>
      <c r="H8" s="2">
        <f>+H6+H7</f>
        <v>5634329</v>
      </c>
    </row>
    <row r="9" spans="1:10" x14ac:dyDescent="0.25">
      <c r="A9" t="s">
        <v>30</v>
      </c>
      <c r="B9" s="2">
        <v>2</v>
      </c>
      <c r="C9" s="2">
        <v>1</v>
      </c>
    </row>
    <row r="10" spans="1:10" x14ac:dyDescent="0.25">
      <c r="A10" t="s">
        <v>17</v>
      </c>
      <c r="B10" s="21">
        <f>-+B9*B7*B5*365/100</f>
        <v>23044.762369854361</v>
      </c>
      <c r="C10" s="21">
        <f>-C9*C7*B5*365/100</f>
        <v>11522.381184927181</v>
      </c>
      <c r="D10" s="19"/>
    </row>
    <row r="11" spans="1:10" x14ac:dyDescent="0.25">
      <c r="A11" t="s">
        <v>26</v>
      </c>
      <c r="B11" s="20"/>
      <c r="C11" s="20">
        <f>+B10+C10</f>
        <v>34567.143554781542</v>
      </c>
    </row>
    <row r="12" spans="1:10" x14ac:dyDescent="0.25">
      <c r="A12" t="s">
        <v>42</v>
      </c>
      <c r="B12" s="4"/>
      <c r="C12" s="4"/>
      <c r="G12" s="20">
        <f>+($B10+$C10)*G7/($G7+$H7)</f>
        <v>25925.357666086154</v>
      </c>
      <c r="H12" s="20">
        <f>+($B10+$C10)*H7/($G7+$H7)</f>
        <v>8641.7858886953854</v>
      </c>
      <c r="J12" s="20">
        <f>+B10+C10-G12-H12</f>
        <v>0</v>
      </c>
    </row>
    <row r="13" spans="1:10" x14ac:dyDescent="0.25">
      <c r="A13" t="s">
        <v>28</v>
      </c>
      <c r="G13" s="10">
        <f>+G12/(G7*G5*365/100)</f>
        <v>1.9816894851581328</v>
      </c>
      <c r="H13" s="10">
        <f>+H12/(H7*H5*365/100)</f>
        <v>2.1928261061283325</v>
      </c>
    </row>
    <row r="14" spans="1:10" x14ac:dyDescent="0.25">
      <c r="A14" t="s">
        <v>29</v>
      </c>
      <c r="G14" s="2">
        <f>MIN(ROUND(G13,0),4)</f>
        <v>2</v>
      </c>
      <c r="H14" s="2">
        <f>MIN(ROUND(H13,0),4)</f>
        <v>2</v>
      </c>
    </row>
    <row r="15" spans="1:10" x14ac:dyDescent="0.25">
      <c r="A15" t="s">
        <v>31</v>
      </c>
      <c r="G15" s="7">
        <f>+G14*G7*G5*365/100-G12</f>
        <v>239.54643241582744</v>
      </c>
      <c r="H15" s="7">
        <f>+H14*H7*H5*365/100-H12</f>
        <v>-759.91521546322747</v>
      </c>
    </row>
    <row r="16" spans="1:10" x14ac:dyDescent="0.25">
      <c r="G16" s="7"/>
      <c r="H16" s="7"/>
    </row>
    <row r="17" spans="2:8" x14ac:dyDescent="0.25">
      <c r="G17" s="2"/>
      <c r="H17" s="2"/>
    </row>
    <row r="18" spans="2:8" x14ac:dyDescent="0.25">
      <c r="G18" s="7"/>
      <c r="H18" s="7"/>
    </row>
    <row r="26" spans="2:8" x14ac:dyDescent="0.25">
      <c r="B26" s="8"/>
      <c r="C26" s="8"/>
      <c r="D26" s="8"/>
      <c r="G26" s="8"/>
      <c r="H26" s="8"/>
    </row>
    <row r="27" spans="2:8" x14ac:dyDescent="0.25">
      <c r="B27" s="1"/>
      <c r="C27" s="1"/>
      <c r="D27" s="1"/>
      <c r="G27" s="1"/>
      <c r="H27" s="1"/>
    </row>
    <row r="28" spans="2:8" x14ac:dyDescent="0.25">
      <c r="B28" s="1"/>
      <c r="C28" s="1"/>
      <c r="D28" s="2"/>
      <c r="G28" s="2"/>
      <c r="H28" s="2"/>
    </row>
    <row r="29" spans="2:8" x14ac:dyDescent="0.25">
      <c r="B29" s="2"/>
      <c r="C29" s="2"/>
      <c r="D29" s="2"/>
      <c r="G29" s="2"/>
      <c r="H29" s="2"/>
    </row>
    <row r="30" spans="2:8" x14ac:dyDescent="0.25">
      <c r="C30" s="2"/>
    </row>
    <row r="31" spans="2:8" x14ac:dyDescent="0.25">
      <c r="B31" s="4"/>
      <c r="C31" s="4"/>
    </row>
    <row r="32" spans="2:8" x14ac:dyDescent="0.25">
      <c r="B32" s="5"/>
      <c r="C32" s="5"/>
    </row>
    <row r="33" spans="2:8" x14ac:dyDescent="0.25">
      <c r="B33" s="4"/>
      <c r="C33" s="4"/>
      <c r="G33" s="6"/>
    </row>
    <row r="34" spans="2:8" x14ac:dyDescent="0.25">
      <c r="G34" s="9"/>
      <c r="H34" s="9"/>
    </row>
    <row r="35" spans="2:8" x14ac:dyDescent="0.25">
      <c r="G35" s="6"/>
      <c r="H35" s="6"/>
    </row>
    <row r="37" spans="2:8" x14ac:dyDescent="0.25">
      <c r="G37" s="3"/>
      <c r="H37" s="3"/>
    </row>
    <row r="38" spans="2:8" x14ac:dyDescent="0.25">
      <c r="G38" s="2"/>
      <c r="H38" s="2"/>
    </row>
    <row r="39" spans="2:8" x14ac:dyDescent="0.25">
      <c r="G39" s="7"/>
      <c r="H39" s="7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18" sqref="F18"/>
    </sheetView>
  </sheetViews>
  <sheetFormatPr defaultRowHeight="15" x14ac:dyDescent="0.25"/>
  <cols>
    <col min="2" max="2" width="12.42578125" customWidth="1"/>
    <col min="4" max="4" width="16.140625" customWidth="1"/>
  </cols>
  <sheetData>
    <row r="1" spans="1:4" x14ac:dyDescent="0.25">
      <c r="A1" t="s">
        <v>41</v>
      </c>
    </row>
    <row r="3" spans="1:4" x14ac:dyDescent="0.25">
      <c r="C3" t="s">
        <v>13</v>
      </c>
      <c r="D3" t="s">
        <v>14</v>
      </c>
    </row>
    <row r="4" spans="1:4" x14ac:dyDescent="0.25">
      <c r="B4" t="s">
        <v>18</v>
      </c>
      <c r="C4" s="8">
        <v>3.0854599974333201E-2</v>
      </c>
      <c r="D4" s="1">
        <v>19128874</v>
      </c>
    </row>
    <row r="5" spans="1:4" x14ac:dyDescent="0.25">
      <c r="B5" t="s">
        <v>19</v>
      </c>
      <c r="C5" s="8">
        <v>2.3894889587673041E-2</v>
      </c>
      <c r="D5" s="1">
        <v>7743399</v>
      </c>
    </row>
    <row r="6" spans="1:4" x14ac:dyDescent="0.25">
      <c r="B6" t="s">
        <v>20</v>
      </c>
      <c r="C6" s="8">
        <v>3.2611214228563112E-2</v>
      </c>
      <c r="D6" s="1">
        <v>4830571</v>
      </c>
    </row>
    <row r="7" spans="1:4" x14ac:dyDescent="0.25">
      <c r="B7" t="s">
        <v>21</v>
      </c>
      <c r="C7" s="8">
        <v>2.423374433374988E-2</v>
      </c>
      <c r="D7" s="1">
        <v>27391725</v>
      </c>
    </row>
    <row r="8" spans="1:4" x14ac:dyDescent="0.25">
      <c r="B8" t="s">
        <v>7</v>
      </c>
      <c r="C8" s="8">
        <v>2.1594166228033309E-2</v>
      </c>
      <c r="D8" s="1">
        <v>5584329</v>
      </c>
    </row>
    <row r="9" spans="1:4" x14ac:dyDescent="0.25">
      <c r="B9" t="s">
        <v>8</v>
      </c>
      <c r="C9" s="8">
        <v>2.2337334723171995E-2</v>
      </c>
      <c r="D9" s="1">
        <v>22229864</v>
      </c>
    </row>
    <row r="10" spans="1:4" x14ac:dyDescent="0.25">
      <c r="B10" t="s">
        <v>9</v>
      </c>
      <c r="C10" s="8">
        <v>2.803537062071813E-2</v>
      </c>
      <c r="D10" s="1">
        <v>30242930</v>
      </c>
    </row>
    <row r="11" spans="1:4" x14ac:dyDescent="0.25">
      <c r="B11" t="s">
        <v>10</v>
      </c>
      <c r="C11" s="8">
        <v>3.1568167629937478E-2</v>
      </c>
      <c r="D11" s="1">
        <v>14000883</v>
      </c>
    </row>
    <row r="12" spans="1:4" x14ac:dyDescent="0.25">
      <c r="B12" t="s">
        <v>11</v>
      </c>
      <c r="C12" s="8">
        <v>2.4750455766902914E-2</v>
      </c>
      <c r="D12" s="1">
        <v>2299463</v>
      </c>
    </row>
    <row r="13" spans="1:4" x14ac:dyDescent="0.25">
      <c r="B13" t="s">
        <v>12</v>
      </c>
      <c r="C13" s="8">
        <v>3.4415156949746346E-2</v>
      </c>
      <c r="D13" s="1">
        <v>40420636</v>
      </c>
    </row>
    <row r="14" spans="1:4" x14ac:dyDescent="0.25">
      <c r="B14" t="s">
        <v>22</v>
      </c>
      <c r="C14" s="8">
        <v>2.5304620381032192E-2</v>
      </c>
      <c r="D14" s="1">
        <v>22688355</v>
      </c>
    </row>
    <row r="15" spans="1:4" x14ac:dyDescent="0.25">
      <c r="B15" t="s">
        <v>23</v>
      </c>
      <c r="C15" s="8">
        <v>2.3988304985312743E-2</v>
      </c>
      <c r="D15" s="1">
        <v>4023357</v>
      </c>
    </row>
    <row r="16" spans="1:4" x14ac:dyDescent="0.25">
      <c r="B16" t="s">
        <v>24</v>
      </c>
      <c r="C16" s="8">
        <v>2.6567016220730055E-2</v>
      </c>
      <c r="D16" s="1">
        <v>50999376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One to One</vt:lpstr>
      <vt:lpstr>Many to One</vt:lpstr>
      <vt:lpstr>One to many</vt:lpstr>
      <vt:lpstr>SW LDZ</vt:lpstr>
    </vt:vector>
  </TitlesOfParts>
  <Company>Wales &amp; West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Pomroy</dc:creator>
  <cp:lastModifiedBy>Richard Pomroy</cp:lastModifiedBy>
  <cp:lastPrinted>2018-12-28T10:24:09Z</cp:lastPrinted>
  <dcterms:created xsi:type="dcterms:W3CDTF">2018-12-06T16:59:58Z</dcterms:created>
  <dcterms:modified xsi:type="dcterms:W3CDTF">2019-01-02T10:39:26Z</dcterms:modified>
</cp:coreProperties>
</file>