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120" windowWidth="6760" windowHeight="6300" activeTab="0"/>
  </bookViews>
  <sheets>
    <sheet name="EoE Mod 186" sheetId="1" r:id="rId1"/>
    <sheet name="Ldn Mod186" sheetId="2" r:id="rId2"/>
    <sheet name="NW Mod186" sheetId="3" r:id="rId3"/>
    <sheet name="WM Mod186" sheetId="4" r:id="rId4"/>
    <sheet name="EoE RRP " sheetId="5" state="hidden" r:id="rId5"/>
    <sheet name="Ldn RRP" sheetId="6" state="hidden" r:id="rId6"/>
    <sheet name="NW RRP" sheetId="7" state="hidden" r:id="rId7"/>
    <sheet name="WM RRP" sheetId="8" state="hidden" r:id="rId8"/>
  </sheets>
  <externalReferences>
    <externalReference r:id="rId11"/>
  </externalReferences>
  <definedNames>
    <definedName name="COt">#REF!</definedName>
    <definedName name="ExCIRt">#REF!</definedName>
    <definedName name="ExCt">#REF!</definedName>
    <definedName name="ExIICt">#REF!</definedName>
    <definedName name="_xlnm.Print_Area" localSheetId="0">'EoE Mod 186'!$A$1:$K$78</definedName>
    <definedName name="_xlnm.Print_Area" localSheetId="1">'Ldn Mod186'!$A$1:$H$76</definedName>
    <definedName name="_xlnm.Print_Area" localSheetId="2">'NW Mod186'!$A$1:$H$72</definedName>
    <definedName name="_xlnm.Print_Area" localSheetId="3">'WM Mod186'!$A$1:$H$79</definedName>
    <definedName name="Reporting_month">'[1]Title Page'!$A$11</definedName>
  </definedNames>
  <calcPr fullCalcOnLoad="1"/>
</workbook>
</file>

<file path=xl/sharedStrings.xml><?xml version="1.0" encoding="utf-8"?>
<sst xmlns="http://schemas.openxmlformats.org/spreadsheetml/2006/main" count="1042" uniqueCount="148">
  <si>
    <t>Total Repex Adjustment net interest</t>
  </si>
  <si>
    <t xml:space="preserve">Total Interest </t>
  </si>
  <si>
    <t>Total Adjustment in 2008/09</t>
  </si>
  <si>
    <t>Post Adjustment</t>
  </si>
  <si>
    <t>Pre Adjustment</t>
  </si>
  <si>
    <t>Reconciliation to 31st Dec Submission</t>
  </si>
  <si>
    <t xml:space="preserve">The assumed SOQ movement from the October AQ Review is shown in the table above. </t>
  </si>
  <si>
    <t>RPI Assumption (Average July - December relative to previous year)</t>
  </si>
  <si>
    <t>The core allowed revenue is based on RPI assumptions over July to December 2009. RPI Assumptions are listed in the above table.</t>
  </si>
  <si>
    <t>The prices shown are average price change and the actual change to price levels may differ between load size.</t>
  </si>
  <si>
    <t>2013/15</t>
  </si>
  <si>
    <t>Definitive Charges (August -09)</t>
  </si>
  <si>
    <t>Minor impact of updated RPI and cost pass through assumptions on Final allowed revenue per PCR and Cost Pass through Movements between January and April reports (negligible impact on price)</t>
  </si>
  <si>
    <t xml:space="preserve">It is assumed that there will be no further discounts to Interruptible loads From October 2011 </t>
  </si>
  <si>
    <t>TMA provision has been included from 2011/12 onwards (~1%impact on price from 2011/12 compared to January Mod186 report)</t>
  </si>
  <si>
    <t xml:space="preserve">No values have been included for Tax. There remains uncertainty to the value and timing. </t>
  </si>
  <si>
    <t>Price forecasts remain laregly consistent with April report</t>
  </si>
  <si>
    <t>K brought forward updated following revised forecast collected and Final Allowed Revenue 2009/10 &amp; 2010/11 (1% increase in 2011/12 prices)</t>
  </si>
  <si>
    <t>Price increase of 1% in 2011/12 compared with April report due to K brought forward.</t>
  </si>
  <si>
    <t>Updated forecast of replacement work (+£10m since April Forecast) inceases the Incentives costs in 2010/11 leading to under recovery and an additional increase in prices for 2011/12 (+4%) to that reported in April. The increased level of price from 2011/12 results in a planned reduction in 2012/13 compared with April report (-3%).</t>
  </si>
  <si>
    <t>An overall increase to maximum allowed revenue by 1% in 2010/11 would lead to an increase of around 1% to quoted price changes.</t>
  </si>
  <si>
    <t xml:space="preserve">A 1% additional reduction (between October 2010 and March 2011) in estimated SOQ above would lead to around an additional +0.5% change in price from April 2010. </t>
  </si>
  <si>
    <t>Collected</t>
  </si>
  <si>
    <t xml:space="preserve">No values have been included for TMA or Tax re-openers. There remains uncertainty to the value and timing. </t>
  </si>
  <si>
    <t>All incentive and adjustment positions are estimates and the actual out turn position may deviate between those shown.</t>
  </si>
  <si>
    <t>April Definitive Charges</t>
  </si>
  <si>
    <t>6.3% / -4%</t>
  </si>
  <si>
    <t>9.4% / -10%</t>
  </si>
  <si>
    <t>Units</t>
  </si>
  <si>
    <t>Distribution network transportation activity revenue</t>
  </si>
  <si>
    <t>Distribution Network transportation activity revenue adjustment factor</t>
  </si>
  <si>
    <t>DN exit capacity costs and incentive revenue</t>
  </si>
  <si>
    <t>Maximum Distribution network transportation activity revenue</t>
  </si>
  <si>
    <t>(under)/over recovery for year</t>
  </si>
  <si>
    <t>Any allowance in respect of approved income adjusting events</t>
  </si>
  <si>
    <t>Distribution Network shrinkage incentive revenue</t>
  </si>
  <si>
    <t>Pass through items</t>
  </si>
  <si>
    <t>Base revenue, adjusted for inflation</t>
  </si>
  <si>
    <t>Rt</t>
  </si>
  <si>
    <t>Mains Replacement expenditure adjustment (2007/08)</t>
  </si>
  <si>
    <t>Mains and Services Replacement expenditure adjustment (2008/09 to 2012/13)</t>
  </si>
  <si>
    <t>Environmental Emissions incentive revenue</t>
  </si>
  <si>
    <t>Innovation Funding incentive for SD revenue</t>
  </si>
  <si>
    <t xml:space="preserve">Revenue under loss of meter work revenue driver </t>
  </si>
  <si>
    <t>Discretionary Reward Scheme revenue</t>
  </si>
  <si>
    <t>It + PRt</t>
  </si>
  <si>
    <t>Repex Adjustment 2005/06</t>
  </si>
  <si>
    <t>Repex Adjustment 2006/07</t>
  </si>
  <si>
    <t>Interest K Adjustment 2005/06</t>
  </si>
  <si>
    <t>2006/07 total</t>
  </si>
  <si>
    <t>Check Difference between 2005/06 &amp; 2006/07 Under/Over recovery for year</t>
  </si>
  <si>
    <t>Interest K Adjustment 2006/07</t>
  </si>
  <si>
    <t>Repex Adjustment 2007/08</t>
  </si>
  <si>
    <t>Check Difference between 2006/07 &amp; 2007/08 Under/Over recovery for year</t>
  </si>
  <si>
    <t>Interest K Adjustment 2007/08</t>
  </si>
  <si>
    <t>Repex Adjustment 2008/09</t>
  </si>
  <si>
    <t>2007/08 total</t>
  </si>
  <si>
    <t>2008/09 total</t>
  </si>
  <si>
    <t>Check Difference between 2007/08 &amp; 2008/09 Under/Over recovery for year</t>
  </si>
  <si>
    <t>Final Allowed Revenue Latest Forecast</t>
  </si>
  <si>
    <t>% of previous year</t>
  </si>
  <si>
    <t>Forecast Collected Revenue</t>
  </si>
  <si>
    <t>Forecast Under / Over Recovery ( K ) under recover (-)</t>
  </si>
  <si>
    <t>Commentaries</t>
  </si>
  <si>
    <t>2007/08</t>
  </si>
  <si>
    <t xml:space="preserve">Disclaimer: </t>
  </si>
  <si>
    <t xml:space="preserve">Nothing in this report constitutes advice or recommendations and all figures within this report are estimated and indicative status only. National Grid Gas plc accepts no responsibility for the accuracy or completeness of this report or for any use to which it may be put. National Grid Gas plc reserves the right to amend or change all or any of the data contained in this report at any time without further notice.
To the fullest extent permitted by law National Grid excludes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National Grid.
The content of this report is provided for your own personal information only. The content of this report is the copyright of National Grid Gas plc. You may not republish, retransmit, redistribute or otherwise make this report available to any other party in any form without National Grid Gas plc's express prior written consent. </t>
  </si>
  <si>
    <t>London (National Grid)</t>
  </si>
  <si>
    <t>Forecast Under / Over Recovery ( K ) under recovery (-)</t>
  </si>
  <si>
    <t>North West (National Grid)</t>
  </si>
  <si>
    <t>West Midlands (National Grid)</t>
  </si>
  <si>
    <t>Arithmetical October/ April* Price level change needed for Collected to = Allowed</t>
  </si>
  <si>
    <t>Oct</t>
  </si>
  <si>
    <t>Apr</t>
  </si>
  <si>
    <t>2004/05</t>
  </si>
  <si>
    <t>2005/06</t>
  </si>
  <si>
    <t>2006/07</t>
  </si>
  <si>
    <t>2008/09</t>
  </si>
  <si>
    <t>2013/14</t>
  </si>
  <si>
    <t>2014/15</t>
  </si>
  <si>
    <t>Zt*RPIt</t>
  </si>
  <si>
    <t>DNMRAt</t>
  </si>
  <si>
    <t>Other notes</t>
  </si>
  <si>
    <t>Sensitivities</t>
  </si>
  <si>
    <t>2006/7</t>
  </si>
  <si>
    <t>2005/6</t>
  </si>
  <si>
    <t>2004/5</t>
  </si>
  <si>
    <t>*  Previous Mod186 price levels reported</t>
  </si>
  <si>
    <t>SOQ Assumption October each year</t>
  </si>
  <si>
    <t>K brought forward updated following revised forecast collected and Final Allowed Revenue 2009/10 (neglible impact on price)</t>
  </si>
  <si>
    <t>Prices include an assumed 3% reduction in SOQ from October 2010  - Consistent with April report</t>
  </si>
  <si>
    <t>Prices include an assumed 5% reduction in SOQ from October 2010 - Consistent with April report</t>
  </si>
  <si>
    <t>Minor impact of updated RPI and cost pass through assumptions on Final allowed revenue per PCR and Cost Pass through Movements (negligible impact on price)</t>
  </si>
  <si>
    <t>Minor adjustment in price forecast for 2012/13 (reduction of 1%)</t>
  </si>
  <si>
    <t>Prices include an assumed 4% reduction in SOQ consistent with previous reports</t>
  </si>
  <si>
    <t>K brought forward following revised forecast Final Allowed Revenue 2009/10 &amp; 2010/11 reduces over recovery position forecast in 2010/11 (2% impact on price from 2011/12)</t>
  </si>
  <si>
    <t>Prices include an assumed 2% reduction in SOQ from October 2010  - consistent with April report</t>
  </si>
  <si>
    <t>K brought forward updated from 2009/10 (minor impact on price &lt;1%)</t>
  </si>
  <si>
    <t>Zt (RPIt)</t>
  </si>
  <si>
    <t>Core Allowed Revenue</t>
  </si>
  <si>
    <t>Pensions</t>
  </si>
  <si>
    <t>License Fee</t>
  </si>
  <si>
    <t>Rates</t>
  </si>
  <si>
    <t>Cost Pass Through</t>
  </si>
  <si>
    <t>Ft</t>
  </si>
  <si>
    <t>Repex Adjustment</t>
  </si>
  <si>
    <t>2007/8</t>
  </si>
  <si>
    <t>2008/9</t>
  </si>
  <si>
    <t>East of England</t>
  </si>
  <si>
    <t>London</t>
  </si>
  <si>
    <t>North West</t>
  </si>
  <si>
    <t>West Midlands</t>
  </si>
  <si>
    <t>MSRAt</t>
  </si>
  <si>
    <t>Ext</t>
  </si>
  <si>
    <t>Sht</t>
  </si>
  <si>
    <t>Income Adjusting Event</t>
  </si>
  <si>
    <t>IAEt</t>
  </si>
  <si>
    <t>DRSt</t>
  </si>
  <si>
    <t>Innovation Funding Inc</t>
  </si>
  <si>
    <t>Discretionary Reward Inc</t>
  </si>
  <si>
    <t>IFISDt</t>
  </si>
  <si>
    <t>Environmental Emissions Inc</t>
  </si>
  <si>
    <t>EEt</t>
  </si>
  <si>
    <t>Loss of Meter Work Driver</t>
  </si>
  <si>
    <t>Exit Inc</t>
  </si>
  <si>
    <t>Shrinkage Adjustment</t>
  </si>
  <si>
    <t>LMt</t>
  </si>
  <si>
    <t>Kt</t>
  </si>
  <si>
    <t>Under / Over Recovery</t>
  </si>
  <si>
    <t>Final Allowed</t>
  </si>
  <si>
    <t>MRt</t>
  </si>
  <si>
    <t>2009/10</t>
  </si>
  <si>
    <t>2010/11</t>
  </si>
  <si>
    <t>2011/12</t>
  </si>
  <si>
    <t>2012/13</t>
  </si>
  <si>
    <t>It</t>
  </si>
  <si>
    <t>East of England (National Grid)</t>
  </si>
  <si>
    <t>Mod 186 Report</t>
  </si>
  <si>
    <t>£m</t>
  </si>
  <si>
    <t>Current Prices</t>
  </si>
  <si>
    <t>Core Allowed</t>
  </si>
  <si>
    <t>Shrinkage  2008-2013 [Incentives &amp; Adjustments 2007]</t>
  </si>
  <si>
    <t>Final Allowed Rev per PCR</t>
  </si>
  <si>
    <t>Inflation Assumed</t>
  </si>
  <si>
    <t>Final Allowed Rev per PCR at prices of year</t>
  </si>
  <si>
    <t>Cost Pass through Movements</t>
  </si>
  <si>
    <t>Incentives &amp; Adjustments Movement</t>
  </si>
  <si>
    <t>K Movement</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</si>
</sst>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0000000"/>
    <numFmt numFmtId="171" formatCode="0.0000"/>
    <numFmt numFmtId="172" formatCode="&quot;£&quot;#,##0.0000"/>
    <numFmt numFmtId="173" formatCode="#,##0.000_ ;[Red]\-#,##0.000\ "/>
    <numFmt numFmtId="174" formatCode="&quot;£&quot;#,##0.000000"/>
    <numFmt numFmtId="175" formatCode="&quot;£&quot;#,##0.000000;[Red]\-&quot;£&quot;#,##0.000000"/>
    <numFmt numFmtId="176" formatCode="#,##0.000"/>
    <numFmt numFmtId="177" formatCode="&quot;£&quot;#,##0.000"/>
    <numFmt numFmtId="178" formatCode="&quot;£&quot;#,##0.00"/>
    <numFmt numFmtId="179" formatCode="&quot;£&quot;#,##0.0000;[Red]\-&quot;£&quot;#,##0.0000"/>
    <numFmt numFmtId="180" formatCode="0.0000%"/>
    <numFmt numFmtId="181" formatCode="0.0000000000000000"/>
    <numFmt numFmtId="182" formatCode="&quot;£&quot;#,##0.0000000000000000"/>
    <numFmt numFmtId="183" formatCode="#,##0.0_ ;[Red]\-#,##0.0\ "/>
    <numFmt numFmtId="184" formatCode="0.0"/>
    <numFmt numFmtId="185" formatCode="&quot;£&quot;#,##0.000;[Red]\-&quot;£&quot;#,##0.000"/>
    <numFmt numFmtId="186" formatCode="0.0%"/>
    <numFmt numFmtId="187" formatCode="#,##0.0"/>
    <numFmt numFmtId="188" formatCode="#,##0.0000"/>
    <numFmt numFmtId="189" formatCode="#,##0_ ;[Red]\-#,##0\ "/>
    <numFmt numFmtId="190" formatCode="_-* #,##0.0_-;\-* #,##0.0_-;_-* &quot;-&quot;??_-;_-@_-"/>
    <numFmt numFmtId="191" formatCode="_-* #,##0_-;\-* #,##0_-;_-* &quot;-&quot;??_-;_-@_-"/>
    <numFmt numFmtId="192" formatCode="[$-809]dd\ mmmm\ yyyy"/>
    <numFmt numFmtId="193" formatCode="[$-809]d\ mmmm\ yyyy;@"/>
    <numFmt numFmtId="194" formatCode="#,##0.00000000"/>
    <numFmt numFmtId="195" formatCode="#,##0.00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0;[Red]\(#,##0\);\-"/>
    <numFmt numFmtId="201" formatCode="#,##0.0;[Red]\(#,##0.0\);\-"/>
    <numFmt numFmtId="202" formatCode="&quot;£&quot;#,##0.0"/>
    <numFmt numFmtId="203" formatCode="0.000"/>
    <numFmt numFmtId="204" formatCode="d\-mmm\-yy"/>
    <numFmt numFmtId="205" formatCode="#,##0.0_ ;[Red]\(#,##0.0\)"/>
    <numFmt numFmtId="206" formatCode="#,##0.0;\(#,##0.0\);\-"/>
    <numFmt numFmtId="207" formatCode="#,##0.000_ ;[Red]\(#,##0.000\)"/>
    <numFmt numFmtId="208" formatCode="General_)"/>
    <numFmt numFmtId="209" formatCode="mmmm"/>
    <numFmt numFmtId="210" formatCode="0.000%"/>
    <numFmt numFmtId="211" formatCode="#,##0_ ;\-#,##0\ "/>
    <numFmt numFmtId="212" formatCode="#,##0_ ;\(#,##0\)"/>
    <numFmt numFmtId="213" formatCode="#,##0.0_);\(#,##0.0\)"/>
    <numFmt numFmtId="214" formatCode="0.0000000"/>
    <numFmt numFmtId="215" formatCode="0.00000000"/>
    <numFmt numFmtId="216" formatCode="0.00000"/>
    <numFmt numFmtId="217" formatCode="#,##0.0_);\(#,##0.0\);\-"/>
    <numFmt numFmtId="218" formatCode="&quot;£&quot;#,##0.00000;[Red]\-&quot;£&quot;#,##0.00000"/>
    <numFmt numFmtId="219" formatCode="&quot;£&quot;#,##0.00000"/>
    <numFmt numFmtId="220" formatCode="_-* #,##0.00\ _D_M_-;\-* #,##0.00\ _D_M_-;_-* &quot;-&quot;??\ _D_M_-;_-@_-"/>
    <numFmt numFmtId="221" formatCode="_-* #,##0\ _D_M_-;\-* #,##0\ _D_M_-;_-* &quot;-&quot;\ _D_M_-;_-@_-"/>
    <numFmt numFmtId="222" formatCode="_-* #,##0.00\ &quot;DM&quot;_-;\-* #,##0.00\ &quot;DM&quot;_-;_-* &quot;-&quot;??\ &quot;DM&quot;_-;_-@_-"/>
    <numFmt numFmtId="223" formatCode="_-* #,##0\ &quot;DM&quot;_-;\-* #,##0\ &quot;DM&quot;_-;_-* &quot;-&quot;\ &quot;DM&quot;_-;_-@_-"/>
    <numFmt numFmtId="224" formatCode="mmm\-yyyy"/>
    <numFmt numFmtId="225" formatCode="&quot;£&quot;#,##0;\(&quot;£&quot;#,##0\)"/>
    <numFmt numFmtId="226" formatCode="#,##0.0000000"/>
    <numFmt numFmtId="227" formatCode="#,##0;\(#,##0\);\-"/>
  </numFmts>
  <fonts count="46">
    <font>
      <sz val="10"/>
      <name val="Arial"/>
      <family val="0"/>
    </font>
    <font>
      <b/>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1"/>
      <name val="Arial"/>
      <family val="2"/>
    </font>
    <font>
      <b/>
      <u val="single"/>
      <sz val="8"/>
      <name val="Arial"/>
      <family val="2"/>
    </font>
    <font>
      <b/>
      <sz val="12"/>
      <name val="Arial"/>
      <family val="2"/>
    </font>
    <font>
      <b/>
      <sz val="14"/>
      <name val="Arial"/>
      <family val="2"/>
    </font>
    <font>
      <b/>
      <sz val="12"/>
      <color indexed="10"/>
      <name val="Arial"/>
      <family val="2"/>
    </font>
    <font>
      <sz val="10"/>
      <color indexed="8"/>
      <name val="Arial"/>
      <family val="0"/>
    </font>
    <font>
      <sz val="10"/>
      <color indexed="10"/>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0"/>
    </font>
    <font>
      <b/>
      <sz val="18"/>
      <color indexed="62"/>
      <name val="Cambria"/>
      <family val="2"/>
    </font>
    <font>
      <sz val="11"/>
      <color indexed="10"/>
      <name val="Calibri"/>
      <family val="2"/>
    </font>
    <font>
      <sz val="10"/>
      <name val="Helv"/>
      <family val="0"/>
    </font>
    <font>
      <sz val="10"/>
      <color indexed="9"/>
      <name val="Arial"/>
      <family val="2"/>
    </font>
    <font>
      <i/>
      <sz val="10"/>
      <color indexed="23"/>
      <name val="Arial"/>
      <family val="2"/>
    </font>
    <font>
      <sz val="8"/>
      <name val="Verdana"/>
      <family val="2"/>
    </font>
    <font>
      <sz val="10"/>
      <color indexed="9"/>
      <name val="Verdana"/>
      <family val="2"/>
    </font>
    <font>
      <sz val="11"/>
      <name val="CG Omega"/>
      <family val="0"/>
    </font>
    <font>
      <sz val="11"/>
      <name val="Verdana"/>
      <family val="2"/>
    </font>
    <font>
      <b/>
      <sz val="11"/>
      <name val="Verdana"/>
      <family val="2"/>
    </font>
    <font>
      <b/>
      <sz val="8"/>
      <name val="Verdana"/>
      <family val="2"/>
    </font>
    <font>
      <sz val="10"/>
      <name val="Verdana"/>
      <family val="0"/>
    </font>
    <font>
      <b/>
      <sz val="10"/>
      <name val="Verdana"/>
      <family val="0"/>
    </font>
    <font>
      <sz val="12"/>
      <color indexed="10"/>
      <name val="Arial"/>
      <family val="2"/>
    </font>
  </fonts>
  <fills count="50">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lightDown"/>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style="thin"/>
      <top style="thin"/>
      <bottom>
        <color indexed="63"/>
      </bottom>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34" fillId="0" borderId="0">
      <alignment/>
      <protection/>
    </xf>
    <xf numFmtId="0" fontId="0" fillId="0" borderId="0">
      <alignment/>
      <protection/>
    </xf>
    <xf numFmtId="0" fontId="34" fillId="0" borderId="0">
      <alignment/>
      <protection/>
    </xf>
    <xf numFmtId="0" fontId="34" fillId="0" borderId="0">
      <alignment/>
      <protection/>
    </xf>
    <xf numFmtId="0" fontId="0" fillId="0" borderId="0" applyFont="0" applyFill="0" applyBorder="0" applyAlignment="0" applyProtection="0"/>
    <xf numFmtId="0" fontId="34" fillId="0" borderId="0">
      <alignment/>
      <protection/>
    </xf>
    <xf numFmtId="0" fontId="34"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34"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38"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38" fillId="21" borderId="0" applyNumberFormat="0" applyBorder="0" applyAlignment="0" applyProtection="0"/>
    <xf numFmtId="0" fontId="13" fillId="20"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38" fillId="9" borderId="0" applyNumberFormat="0" applyBorder="0" applyAlignment="0" applyProtection="0"/>
    <xf numFmtId="0" fontId="13" fillId="25"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3" fillId="24" borderId="0" applyNumberFormat="0" applyBorder="0" applyAlignment="0" applyProtection="0"/>
    <xf numFmtId="0" fontId="38" fillId="26" borderId="0" applyNumberFormat="0" applyBorder="0" applyAlignment="0" applyProtection="0"/>
    <xf numFmtId="0" fontId="13" fillId="27"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38" fillId="28" borderId="0" applyNumberFormat="0" applyBorder="0" applyAlignment="0" applyProtection="0"/>
    <xf numFmtId="0" fontId="13" fillId="29" borderId="0" applyNumberFormat="0" applyBorder="0" applyAlignment="0" applyProtection="0"/>
    <xf numFmtId="0" fontId="14" fillId="30" borderId="0" applyNumberFormat="0" applyBorder="0" applyAlignment="0" applyProtection="0"/>
    <xf numFmtId="0" fontId="14" fillId="19" borderId="0" applyNumberFormat="0" applyBorder="0" applyAlignment="0" applyProtection="0"/>
    <xf numFmtId="0" fontId="13" fillId="31" borderId="0" applyNumberFormat="0" applyBorder="0" applyAlignment="0" applyProtection="0"/>
    <xf numFmtId="0" fontId="38" fillId="32" borderId="0" applyNumberFormat="0" applyBorder="0" applyAlignment="0" applyProtection="0"/>
    <xf numFmtId="0" fontId="15" fillId="19" borderId="0" applyNumberFormat="0" applyBorder="0" applyAlignment="0" applyProtection="0"/>
    <xf numFmtId="0" fontId="16" fillId="33" borderId="1" applyNumberFormat="0" applyAlignment="0" applyProtection="0"/>
    <xf numFmtId="0" fontId="1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19" fillId="37"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31" borderId="1" applyNumberFormat="0" applyAlignment="0" applyProtection="0"/>
    <xf numFmtId="0" fontId="24" fillId="0" borderId="6" applyNumberFormat="0" applyFill="0" applyAlignment="0" applyProtection="0"/>
    <xf numFmtId="0" fontId="25" fillId="31" borderId="0" applyNumberFormat="0" applyBorder="0" applyAlignment="0" applyProtection="0"/>
    <xf numFmtId="0" fontId="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lignment vertical="top"/>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30" borderId="7" applyNumberFormat="0" applyFont="0" applyAlignment="0" applyProtection="0"/>
    <xf numFmtId="0" fontId="26" fillId="33"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27" fillId="38" borderId="9" applyNumberFormat="0" applyProtection="0">
      <alignment vertical="center"/>
    </xf>
    <xf numFmtId="4" fontId="28" fillId="38" borderId="9" applyNumberFormat="0" applyProtection="0">
      <alignment vertical="center"/>
    </xf>
    <xf numFmtId="4" fontId="27" fillId="38" borderId="9" applyNumberFormat="0" applyProtection="0">
      <alignment horizontal="left" vertical="center" indent="1"/>
    </xf>
    <xf numFmtId="0" fontId="27" fillId="38" borderId="9" applyNumberFormat="0" applyProtection="0">
      <alignment horizontal="left" vertical="top" indent="1"/>
    </xf>
    <xf numFmtId="4" fontId="27" fillId="2" borderId="0" applyNumberFormat="0" applyProtection="0">
      <alignment horizontal="left" vertical="center" indent="1"/>
    </xf>
    <xf numFmtId="4" fontId="11" fillId="7" borderId="9" applyNumberFormat="0" applyProtection="0">
      <alignment horizontal="right" vertical="center"/>
    </xf>
    <xf numFmtId="4" fontId="11" fillId="3" borderId="9" applyNumberFormat="0" applyProtection="0">
      <alignment horizontal="right" vertical="center"/>
    </xf>
    <xf numFmtId="4" fontId="11" fillId="21" borderId="9" applyNumberFormat="0" applyProtection="0">
      <alignment horizontal="right" vertical="center"/>
    </xf>
    <xf numFmtId="4" fontId="11" fillId="39" borderId="9" applyNumberFormat="0" applyProtection="0">
      <alignment horizontal="right" vertical="center"/>
    </xf>
    <xf numFmtId="4" fontId="11" fillId="40" borderId="9" applyNumberFormat="0" applyProtection="0">
      <alignment horizontal="right" vertical="center"/>
    </xf>
    <xf numFmtId="4" fontId="11" fillId="32" borderId="9" applyNumberFormat="0" applyProtection="0">
      <alignment horizontal="right" vertical="center"/>
    </xf>
    <xf numFmtId="4" fontId="11" fillId="9" borderId="9" applyNumberFormat="0" applyProtection="0">
      <alignment horizontal="right" vertical="center"/>
    </xf>
    <xf numFmtId="4" fontId="11" fillId="41" borderId="9" applyNumberFormat="0" applyProtection="0">
      <alignment horizontal="right" vertical="center"/>
    </xf>
    <xf numFmtId="4" fontId="11" fillId="42" borderId="9" applyNumberFormat="0" applyProtection="0">
      <alignment horizontal="right" vertical="center"/>
    </xf>
    <xf numFmtId="4" fontId="27" fillId="43" borderId="10" applyNumberFormat="0" applyProtection="0">
      <alignment horizontal="left" vertical="center" indent="1"/>
    </xf>
    <xf numFmtId="4" fontId="11" fillId="44" borderId="0" applyNumberFormat="0" applyProtection="0">
      <alignment horizontal="left" vertical="center" indent="1"/>
    </xf>
    <xf numFmtId="4" fontId="29" fillId="8" borderId="0" applyNumberFormat="0" applyProtection="0">
      <alignment horizontal="left" vertical="center" indent="1"/>
    </xf>
    <xf numFmtId="4" fontId="11" fillId="2" borderId="9" applyNumberFormat="0" applyProtection="0">
      <alignment horizontal="right" vertical="center"/>
    </xf>
    <xf numFmtId="4" fontId="11" fillId="44" borderId="0" applyNumberFormat="0" applyProtection="0">
      <alignment horizontal="left" vertical="center" indent="1"/>
    </xf>
    <xf numFmtId="4" fontId="11"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4" borderId="9" applyNumberFormat="0" applyProtection="0">
      <alignment horizontal="left" vertical="center" indent="1"/>
    </xf>
    <xf numFmtId="0" fontId="0" fillId="44" borderId="9" applyNumberFormat="0" applyProtection="0">
      <alignment horizontal="left" vertical="top" indent="1"/>
    </xf>
    <xf numFmtId="0" fontId="0" fillId="5" borderId="11" applyNumberFormat="0">
      <alignment/>
      <protection locked="0"/>
    </xf>
    <xf numFmtId="0" fontId="3" fillId="8" borderId="12" applyBorder="0">
      <alignment/>
      <protection/>
    </xf>
    <xf numFmtId="4" fontId="11" fillId="4" borderId="9" applyNumberFormat="0" applyProtection="0">
      <alignment vertical="center"/>
    </xf>
    <xf numFmtId="4" fontId="30" fillId="4" borderId="9" applyNumberFormat="0" applyProtection="0">
      <alignment vertical="center"/>
    </xf>
    <xf numFmtId="4" fontId="11" fillId="4" borderId="9" applyNumberFormat="0" applyProtection="0">
      <alignment horizontal="left" vertical="center" indent="1"/>
    </xf>
    <xf numFmtId="0" fontId="11" fillId="4" borderId="9" applyNumberFormat="0" applyProtection="0">
      <alignment horizontal="left" vertical="top" indent="1"/>
    </xf>
    <xf numFmtId="4" fontId="11" fillId="44" borderId="9" applyNumberFormat="0" applyProtection="0">
      <alignment horizontal="right" vertical="center"/>
    </xf>
    <xf numFmtId="4" fontId="30" fillId="44" borderId="9" applyNumberFormat="0" applyProtection="0">
      <alignment horizontal="right" vertical="center"/>
    </xf>
    <xf numFmtId="4" fontId="11" fillId="2" borderId="9" applyNumberFormat="0" applyProtection="0">
      <alignment horizontal="left" vertical="center" indent="1"/>
    </xf>
    <xf numFmtId="0" fontId="11" fillId="2" borderId="9" applyNumberFormat="0" applyProtection="0">
      <alignment horizontal="left" vertical="top" indent="1"/>
    </xf>
    <xf numFmtId="4" fontId="31" fillId="45" borderId="0" applyNumberFormat="0" applyProtection="0">
      <alignment horizontal="left" vertical="center" indent="1"/>
    </xf>
    <xf numFmtId="0" fontId="2" fillId="46" borderId="11">
      <alignment/>
      <protection/>
    </xf>
    <xf numFmtId="4" fontId="12" fillId="44" borderId="9" applyNumberFormat="0" applyProtection="0">
      <alignment horizontal="right" vertical="center"/>
    </xf>
    <xf numFmtId="0" fontId="32" fillId="0" borderId="0" applyNumberFormat="0" applyFill="0" applyBorder="0" applyAlignment="0" applyProtection="0"/>
    <xf numFmtId="0" fontId="0" fillId="0" borderId="0" applyFont="0" applyFill="0" applyBorder="0" applyAlignment="0" applyProtection="0"/>
    <xf numFmtId="0" fontId="32" fillId="0" borderId="0" applyNumberFormat="0" applyFill="0" applyBorder="0" applyAlignment="0" applyProtection="0"/>
    <xf numFmtId="0" fontId="18" fillId="0" borderId="13" applyNumberFormat="0" applyFill="0" applyAlignment="0" applyProtection="0"/>
    <xf numFmtId="0" fontId="33" fillId="0" borderId="0" applyNumberFormat="0" applyFill="0" applyBorder="0" applyAlignment="0" applyProtection="0"/>
  </cellStyleXfs>
  <cellXfs count="199">
    <xf numFmtId="0" fontId="0" fillId="0" borderId="0" xfId="0" applyAlignment="1">
      <alignment/>
    </xf>
    <xf numFmtId="164" fontId="0" fillId="0" borderId="0" xfId="0" applyNumberFormat="1"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horizontal="center"/>
    </xf>
    <xf numFmtId="0" fontId="0" fillId="0" borderId="0" xfId="0" applyFill="1" applyBorder="1" applyAlignment="1">
      <alignment/>
    </xf>
    <xf numFmtId="0" fontId="0" fillId="0" borderId="0" xfId="0" applyAlignment="1">
      <alignment horizontal="center"/>
    </xf>
    <xf numFmtId="0" fontId="6" fillId="0" borderId="0" xfId="0" applyFont="1" applyFill="1" applyAlignment="1">
      <alignment/>
    </xf>
    <xf numFmtId="0" fontId="7"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xf>
    <xf numFmtId="193" fontId="3" fillId="0" borderId="0" xfId="0" applyNumberFormat="1" applyFont="1" applyAlignment="1">
      <alignment horizontal="left"/>
    </xf>
    <xf numFmtId="183" fontId="2" fillId="0" borderId="0" xfId="0" applyNumberFormat="1" applyFont="1" applyAlignment="1">
      <alignment horizontal="center"/>
    </xf>
    <xf numFmtId="183" fontId="0" fillId="0" borderId="0" xfId="0" applyNumberFormat="1" applyAlignment="1">
      <alignment horizontal="center"/>
    </xf>
    <xf numFmtId="0" fontId="2" fillId="42" borderId="11" xfId="0" applyFont="1" applyFill="1" applyBorder="1" applyAlignment="1">
      <alignment/>
    </xf>
    <xf numFmtId="183" fontId="2" fillId="42" borderId="11" xfId="0" applyNumberFormat="1" applyFont="1" applyFill="1" applyBorder="1" applyAlignment="1">
      <alignment horizontal="center"/>
    </xf>
    <xf numFmtId="184" fontId="2" fillId="42" borderId="11" xfId="0" applyNumberFormat="1" applyFont="1" applyFill="1" applyBorder="1" applyAlignment="1">
      <alignment horizontal="center"/>
    </xf>
    <xf numFmtId="0" fontId="2" fillId="42" borderId="0" xfId="0" applyFont="1" applyFill="1" applyBorder="1" applyAlignment="1">
      <alignment/>
    </xf>
    <xf numFmtId="0" fontId="2" fillId="0" borderId="14" xfId="0" applyFont="1" applyFill="1" applyBorder="1" applyAlignment="1">
      <alignment/>
    </xf>
    <xf numFmtId="183" fontId="2" fillId="0" borderId="0" xfId="0" applyNumberFormat="1" applyFont="1" applyFill="1" applyBorder="1" applyAlignment="1">
      <alignment horizontal="center"/>
    </xf>
    <xf numFmtId="184" fontId="2" fillId="0" borderId="0"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0" borderId="0" xfId="0" applyFont="1" applyFill="1" applyBorder="1" applyAlignment="1">
      <alignment/>
    </xf>
    <xf numFmtId="184" fontId="2" fillId="42" borderId="15" xfId="0" applyNumberFormat="1" applyFont="1" applyFill="1" applyBorder="1" applyAlignment="1">
      <alignment horizontal="center"/>
    </xf>
    <xf numFmtId="186" fontId="2" fillId="0" borderId="0" xfId="0" applyNumberFormat="1" applyFont="1" applyFill="1" applyBorder="1" applyAlignment="1">
      <alignment horizontal="center"/>
    </xf>
    <xf numFmtId="4" fontId="2" fillId="0" borderId="0" xfId="0" applyNumberFormat="1" applyFont="1" applyFill="1" applyAlignment="1">
      <alignment/>
    </xf>
    <xf numFmtId="4" fontId="2" fillId="0" borderId="14" xfId="0" applyNumberFormat="1" applyFont="1" applyFill="1" applyBorder="1" applyAlignment="1">
      <alignment/>
    </xf>
    <xf numFmtId="0" fontId="2" fillId="45" borderId="11" xfId="0" applyFont="1" applyFill="1" applyBorder="1" applyAlignment="1">
      <alignment/>
    </xf>
    <xf numFmtId="183" fontId="2" fillId="45" borderId="11" xfId="0" applyNumberFormat="1" applyFont="1" applyFill="1" applyBorder="1" applyAlignment="1">
      <alignment horizontal="center"/>
    </xf>
    <xf numFmtId="184" fontId="2" fillId="45" borderId="15" xfId="0" applyNumberFormat="1" applyFont="1" applyFill="1" applyBorder="1" applyAlignment="1">
      <alignment horizontal="center"/>
    </xf>
    <xf numFmtId="0" fontId="3" fillId="0" borderId="14" xfId="0" applyFont="1" applyFill="1" applyBorder="1" applyAlignment="1">
      <alignment/>
    </xf>
    <xf numFmtId="183" fontId="3" fillId="0" borderId="0" xfId="0" applyNumberFormat="1" applyFont="1" applyFill="1" applyBorder="1" applyAlignment="1">
      <alignment horizontal="center"/>
    </xf>
    <xf numFmtId="184" fontId="3" fillId="0" borderId="0" xfId="0" applyNumberFormat="1" applyFont="1" applyFill="1" applyBorder="1" applyAlignment="1">
      <alignment horizontal="center"/>
    </xf>
    <xf numFmtId="0" fontId="8" fillId="47" borderId="11" xfId="0" applyFont="1" applyFill="1" applyBorder="1" applyAlignment="1">
      <alignment/>
    </xf>
    <xf numFmtId="183" fontId="8" fillId="47" borderId="11" xfId="0" applyNumberFormat="1" applyFont="1" applyFill="1" applyBorder="1" applyAlignment="1">
      <alignment horizontal="center"/>
    </xf>
    <xf numFmtId="0" fontId="8" fillId="0" borderId="0" xfId="0" applyFont="1" applyFill="1" applyBorder="1" applyAlignment="1">
      <alignment/>
    </xf>
    <xf numFmtId="0" fontId="8" fillId="47" borderId="0" xfId="0" applyFont="1" applyFill="1" applyBorder="1" applyAlignment="1">
      <alignment/>
    </xf>
    <xf numFmtId="0" fontId="8" fillId="0" borderId="14" xfId="0" applyFont="1" applyFill="1" applyBorder="1" applyAlignment="1">
      <alignment/>
    </xf>
    <xf numFmtId="0" fontId="8" fillId="0" borderId="0" xfId="0" applyFont="1" applyFill="1" applyBorder="1" applyAlignment="1">
      <alignment horizontal="center"/>
    </xf>
    <xf numFmtId="0" fontId="8" fillId="0" borderId="0" xfId="0" applyFont="1" applyFill="1" applyAlignment="1">
      <alignment/>
    </xf>
    <xf numFmtId="0" fontId="8" fillId="2" borderId="14" xfId="0" applyFont="1" applyFill="1" applyBorder="1" applyAlignment="1">
      <alignment wrapText="1"/>
    </xf>
    <xf numFmtId="186" fontId="8" fillId="2" borderId="0" xfId="0" applyNumberFormat="1" applyFont="1" applyFill="1" applyBorder="1" applyAlignment="1">
      <alignment horizontal="center"/>
    </xf>
    <xf numFmtId="0" fontId="8" fillId="2" borderId="0" xfId="0" applyFont="1" applyFill="1" applyAlignment="1">
      <alignment/>
    </xf>
    <xf numFmtId="0" fontId="9" fillId="0" borderId="0" xfId="0" applyFont="1" applyFill="1" applyAlignment="1">
      <alignment/>
    </xf>
    <xf numFmtId="0" fontId="2" fillId="10" borderId="0" xfId="0" applyFont="1" applyFill="1" applyAlignment="1">
      <alignment/>
    </xf>
    <xf numFmtId="0" fontId="2" fillId="10" borderId="0" xfId="0" applyFont="1" applyFill="1" applyAlignment="1">
      <alignment horizontal="center"/>
    </xf>
    <xf numFmtId="0" fontId="7" fillId="0" borderId="0" xfId="0" applyFont="1" applyFill="1" applyAlignment="1">
      <alignment wrapText="1"/>
    </xf>
    <xf numFmtId="191" fontId="0" fillId="0" borderId="0" xfId="96" applyNumberFormat="1" applyFill="1" applyAlignment="1">
      <alignment/>
    </xf>
    <xf numFmtId="186" fontId="10" fillId="2" borderId="0" xfId="0" applyNumberFormat="1" applyFont="1" applyFill="1" applyBorder="1" applyAlignment="1">
      <alignment horizontal="center"/>
    </xf>
    <xf numFmtId="0" fontId="2" fillId="0" borderId="0" xfId="0" applyFont="1" applyAlignment="1">
      <alignment/>
    </xf>
    <xf numFmtId="10" fontId="2" fillId="0" borderId="0" xfId="0" applyNumberFormat="1" applyFont="1" applyAlignment="1">
      <alignment/>
    </xf>
    <xf numFmtId="0" fontId="0" fillId="0" borderId="16" xfId="0" applyBorder="1" applyAlignment="1">
      <alignment/>
    </xf>
    <xf numFmtId="0" fontId="0" fillId="0" borderId="17" xfId="0" applyBorder="1" applyAlignment="1">
      <alignment/>
    </xf>
    <xf numFmtId="0" fontId="2" fillId="0" borderId="0" xfId="0" applyFont="1" applyFill="1" applyBorder="1" applyAlignment="1">
      <alignment horizontal="center"/>
    </xf>
    <xf numFmtId="0" fontId="0" fillId="0" borderId="0" xfId="0" applyBorder="1" applyAlignment="1">
      <alignment/>
    </xf>
    <xf numFmtId="9" fontId="2" fillId="0" borderId="0" xfId="0" applyNumberFormat="1" applyFont="1" applyFill="1" applyBorder="1" applyAlignment="1">
      <alignment horizontal="center"/>
    </xf>
    <xf numFmtId="0" fontId="2" fillId="48" borderId="0" xfId="0" applyFont="1" applyFill="1" applyBorder="1" applyAlignment="1">
      <alignment horizontal="center"/>
    </xf>
    <xf numFmtId="183" fontId="2" fillId="11" borderId="0" xfId="0" applyNumberFormat="1" applyFont="1" applyFill="1" applyAlignment="1">
      <alignment/>
    </xf>
    <xf numFmtId="0" fontId="1" fillId="0" borderId="0" xfId="0" applyFont="1" applyFill="1" applyAlignment="1">
      <alignment horizontal="center"/>
    </xf>
    <xf numFmtId="164" fontId="2" fillId="10" borderId="18" xfId="0" applyNumberFormat="1" applyFont="1" applyFill="1" applyBorder="1" applyAlignment="1">
      <alignment horizontal="center"/>
    </xf>
    <xf numFmtId="164" fontId="2" fillId="10" borderId="18" xfId="0" applyNumberFormat="1" applyFont="1" applyFill="1" applyBorder="1" applyAlignment="1">
      <alignment horizontal="center"/>
    </xf>
    <xf numFmtId="164" fontId="2" fillId="49" borderId="19" xfId="0" applyNumberFormat="1" applyFont="1" applyFill="1" applyBorder="1" applyAlignment="1">
      <alignment/>
    </xf>
    <xf numFmtId="164" fontId="2" fillId="49" borderId="18" xfId="0" applyNumberFormat="1" applyFont="1" applyFill="1" applyBorder="1" applyAlignment="1">
      <alignment/>
    </xf>
    <xf numFmtId="0" fontId="2" fillId="10" borderId="18" xfId="0" applyFont="1" applyFill="1" applyBorder="1" applyAlignment="1">
      <alignment/>
    </xf>
    <xf numFmtId="164" fontId="2" fillId="49" borderId="18" xfId="0" applyNumberFormat="1" applyFont="1" applyFill="1" applyBorder="1" applyAlignment="1">
      <alignment horizontal="center"/>
    </xf>
    <xf numFmtId="164" fontId="2" fillId="49" borderId="20" xfId="0" applyNumberFormat="1" applyFont="1" applyFill="1" applyBorder="1" applyAlignment="1">
      <alignment/>
    </xf>
    <xf numFmtId="0" fontId="6" fillId="0" borderId="0" xfId="0" applyFont="1" applyFill="1" applyBorder="1" applyAlignment="1">
      <alignment horizontal="right"/>
    </xf>
    <xf numFmtId="183" fontId="8" fillId="0" borderId="0" xfId="0" applyNumberFormat="1" applyFont="1" applyFill="1" applyBorder="1" applyAlignment="1">
      <alignment horizontal="center"/>
    </xf>
    <xf numFmtId="184" fontId="2" fillId="0" borderId="0" xfId="0" applyNumberFormat="1" applyFont="1" applyFill="1" applyAlignment="1">
      <alignment horizontal="center"/>
    </xf>
    <xf numFmtId="164" fontId="2" fillId="0" borderId="19"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20" xfId="0" applyNumberFormat="1" applyFont="1" applyFill="1" applyBorder="1" applyAlignment="1">
      <alignment horizontal="center"/>
    </xf>
    <xf numFmtId="164" fontId="2" fillId="49" borderId="19" xfId="0" applyNumberFormat="1" applyFont="1" applyFill="1" applyBorder="1" applyAlignment="1">
      <alignment horizontal="center"/>
    </xf>
    <xf numFmtId="164" fontId="2" fillId="49" borderId="19" xfId="0" applyNumberFormat="1" applyFont="1" applyFill="1" applyBorder="1" applyAlignment="1">
      <alignment horizontal="center"/>
    </xf>
    <xf numFmtId="164" fontId="2" fillId="49" borderId="18" xfId="0" applyNumberFormat="1" applyFont="1" applyFill="1" applyBorder="1" applyAlignment="1">
      <alignment horizontal="center"/>
    </xf>
    <xf numFmtId="0" fontId="2" fillId="10" borderId="18" xfId="0" applyFont="1" applyFill="1" applyBorder="1" applyAlignment="1">
      <alignment horizontal="center"/>
    </xf>
    <xf numFmtId="189" fontId="2" fillId="49" borderId="18" xfId="0" applyNumberFormat="1" applyFont="1" applyFill="1" applyBorder="1" applyAlignment="1">
      <alignment horizontal="center"/>
    </xf>
    <xf numFmtId="164" fontId="2" fillId="49" borderId="20" xfId="0" applyNumberFormat="1" applyFont="1" applyFill="1" applyBorder="1" applyAlignment="1">
      <alignment horizontal="center"/>
    </xf>
    <xf numFmtId="0" fontId="3" fillId="0" borderId="0" xfId="0" applyFont="1" applyAlignment="1">
      <alignment/>
    </xf>
    <xf numFmtId="0" fontId="3" fillId="0" borderId="0" xfId="0" applyFont="1" applyAlignment="1">
      <alignment horizontal="center"/>
    </xf>
    <xf numFmtId="0" fontId="2" fillId="0" borderId="21" xfId="0" applyFont="1" applyBorder="1" applyAlignment="1">
      <alignment/>
    </xf>
    <xf numFmtId="0" fontId="2" fillId="38" borderId="19" xfId="0" applyFont="1" applyFill="1" applyBorder="1" applyAlignment="1">
      <alignment/>
    </xf>
    <xf numFmtId="0" fontId="2" fillId="0" borderId="22" xfId="0" applyFont="1" applyBorder="1" applyAlignment="1">
      <alignment/>
    </xf>
    <xf numFmtId="0" fontId="2" fillId="49" borderId="18" xfId="0" applyFont="1" applyFill="1" applyBorder="1" applyAlignment="1">
      <alignment/>
    </xf>
    <xf numFmtId="0" fontId="2" fillId="38" borderId="18" xfId="0" applyFont="1" applyFill="1" applyBorder="1" applyAlignment="1">
      <alignment/>
    </xf>
    <xf numFmtId="0" fontId="2" fillId="0" borderId="23" xfId="0" applyFont="1" applyBorder="1" applyAlignment="1">
      <alignment/>
    </xf>
    <xf numFmtId="0" fontId="2" fillId="38" borderId="20" xfId="0" applyFont="1" applyFill="1" applyBorder="1" applyAlignment="1">
      <alignment/>
    </xf>
    <xf numFmtId="0" fontId="3" fillId="0" borderId="24" xfId="0" applyFont="1" applyBorder="1" applyAlignment="1">
      <alignment/>
    </xf>
    <xf numFmtId="0" fontId="3" fillId="38" borderId="25" xfId="0" applyFont="1" applyFill="1" applyBorder="1" applyAlignment="1">
      <alignment/>
    </xf>
    <xf numFmtId="164" fontId="3" fillId="49" borderId="25" xfId="0" applyNumberFormat="1" applyFont="1" applyFill="1" applyBorder="1" applyAlignment="1">
      <alignment horizontal="center"/>
    </xf>
    <xf numFmtId="164" fontId="3" fillId="0" borderId="26" xfId="0" applyNumberFormat="1" applyFont="1" applyBorder="1" applyAlignment="1">
      <alignment horizontal="center"/>
    </xf>
    <xf numFmtId="0" fontId="3" fillId="0" borderId="27" xfId="0" applyFont="1" applyFill="1" applyBorder="1" applyAlignment="1">
      <alignment/>
    </xf>
    <xf numFmtId="0" fontId="2" fillId="0" borderId="0" xfId="0" applyFont="1" applyAlignment="1">
      <alignment horizontal="center"/>
    </xf>
    <xf numFmtId="3" fontId="2" fillId="49" borderId="11" xfId="0" applyNumberFormat="1" applyFont="1" applyFill="1" applyBorder="1" applyAlignment="1">
      <alignment horizontal="center"/>
    </xf>
    <xf numFmtId="164" fontId="2" fillId="38" borderId="20" xfId="0" applyNumberFormat="1" applyFont="1" applyFill="1" applyBorder="1" applyAlignment="1">
      <alignment horizontal="center"/>
    </xf>
    <xf numFmtId="164" fontId="2" fillId="49" borderId="28" xfId="0" applyNumberFormat="1" applyFont="1" applyFill="1" applyBorder="1" applyAlignment="1">
      <alignment horizontal="center"/>
    </xf>
    <xf numFmtId="3" fontId="2" fillId="0" borderId="0" xfId="0" applyNumberFormat="1" applyFont="1" applyFill="1" applyAlignment="1">
      <alignment/>
    </xf>
    <xf numFmtId="164" fontId="40" fillId="0" borderId="0" xfId="124" applyNumberFormat="1" applyFont="1" applyFill="1" applyBorder="1">
      <alignment/>
      <protection/>
    </xf>
    <xf numFmtId="164" fontId="2" fillId="49" borderId="0" xfId="0" applyNumberFormat="1" applyFont="1" applyFill="1" applyBorder="1" applyAlignment="1">
      <alignment horizontal="center"/>
    </xf>
    <xf numFmtId="164" fontId="2" fillId="49" borderId="22" xfId="0" applyNumberFormat="1" applyFont="1" applyFill="1" applyBorder="1" applyAlignment="1">
      <alignment horizontal="center"/>
    </xf>
    <xf numFmtId="164" fontId="2" fillId="49" borderId="29" xfId="0" applyNumberFormat="1" applyFont="1" applyFill="1" applyBorder="1" applyAlignment="1">
      <alignment horizontal="center"/>
    </xf>
    <xf numFmtId="164" fontId="2" fillId="49" borderId="30" xfId="0" applyNumberFormat="1" applyFont="1" applyFill="1" applyBorder="1" applyAlignment="1">
      <alignment horizontal="center"/>
    </xf>
    <xf numFmtId="0" fontId="41" fillId="0" borderId="0" xfId="127" applyFont="1" applyFill="1" applyBorder="1">
      <alignment/>
      <protection/>
    </xf>
    <xf numFmtId="0" fontId="40" fillId="0" borderId="0" xfId="127" applyFont="1" applyFill="1" applyBorder="1">
      <alignment/>
      <protection/>
    </xf>
    <xf numFmtId="0" fontId="42" fillId="0" borderId="0" xfId="127" applyFont="1">
      <alignment/>
      <protection/>
    </xf>
    <xf numFmtId="0" fontId="42" fillId="0" borderId="0" xfId="127" applyFont="1" applyFill="1" applyBorder="1">
      <alignment/>
      <protection/>
    </xf>
    <xf numFmtId="0" fontId="42" fillId="0" borderId="0" xfId="127" applyFont="1" applyFill="1" applyBorder="1" applyAlignment="1">
      <alignment horizontal="center"/>
      <protection/>
    </xf>
    <xf numFmtId="0" fontId="42" fillId="0" borderId="0" xfId="0" applyFont="1" applyAlignment="1">
      <alignment horizontal="center"/>
    </xf>
    <xf numFmtId="0" fontId="42" fillId="0" borderId="0" xfId="127" applyFont="1" applyBorder="1" applyAlignment="1">
      <alignment horizontal="center"/>
      <protection/>
    </xf>
    <xf numFmtId="0" fontId="42" fillId="0" borderId="0" xfId="127" applyFont="1" applyAlignment="1" applyProtection="1">
      <alignment horizontal="right"/>
      <protection/>
    </xf>
    <xf numFmtId="0" fontId="40" fillId="0" borderId="0" xfId="127" applyFont="1">
      <alignment/>
      <protection/>
    </xf>
    <xf numFmtId="0" fontId="37" fillId="0" borderId="0" xfId="127" applyFont="1">
      <alignment/>
      <protection/>
    </xf>
    <xf numFmtId="0" fontId="40" fillId="0" borderId="0" xfId="127" applyFont="1" applyFill="1">
      <alignment/>
      <protection/>
    </xf>
    <xf numFmtId="0" fontId="40" fillId="0" borderId="0" xfId="127" applyFont="1" applyAlignment="1">
      <alignment horizontal="center"/>
      <protection/>
    </xf>
    <xf numFmtId="0" fontId="40" fillId="0" borderId="0" xfId="127" applyFont="1" applyFill="1" applyBorder="1" applyAlignment="1">
      <alignment horizontal="center"/>
      <protection/>
    </xf>
    <xf numFmtId="2" fontId="37" fillId="6" borderId="11" xfId="127" applyNumberFormat="1" applyFont="1" applyFill="1" applyBorder="1" applyAlignment="1">
      <alignment horizontal="center"/>
      <protection/>
    </xf>
    <xf numFmtId="2" fontId="40" fillId="10" borderId="11" xfId="127" applyNumberFormat="1" applyFont="1" applyFill="1" applyBorder="1" applyAlignment="1">
      <alignment horizontal="center"/>
      <protection/>
    </xf>
    <xf numFmtId="2" fontId="0" fillId="10" borderId="11" xfId="0" applyNumberFormat="1" applyFill="1" applyBorder="1" applyAlignment="1">
      <alignment horizontal="center"/>
    </xf>
    <xf numFmtId="2" fontId="37" fillId="10" borderId="11" xfId="96" applyNumberFormat="1" applyFont="1" applyFill="1" applyBorder="1" applyAlignment="1">
      <alignment horizontal="center"/>
    </xf>
    <xf numFmtId="2" fontId="37" fillId="10" borderId="11" xfId="127" applyNumberFormat="1" applyFont="1" applyFill="1" applyBorder="1" applyAlignment="1">
      <alignment horizontal="center"/>
      <protection/>
    </xf>
    <xf numFmtId="2" fontId="40" fillId="0" borderId="0" xfId="127" applyNumberFormat="1" applyFont="1" applyFill="1" applyBorder="1" applyAlignment="1">
      <alignment horizontal="center"/>
      <protection/>
    </xf>
    <xf numFmtId="2" fontId="0" fillId="0" borderId="0" xfId="0" applyNumberFormat="1" applyAlignment="1">
      <alignment horizontal="center"/>
    </xf>
    <xf numFmtId="2" fontId="37" fillId="0" borderId="0" xfId="127" applyNumberFormat="1" applyFont="1" applyFill="1" applyBorder="1" applyAlignment="1">
      <alignment horizontal="center"/>
      <protection/>
    </xf>
    <xf numFmtId="2" fontId="37" fillId="44" borderId="11" xfId="127" applyNumberFormat="1" applyFont="1" applyFill="1" applyBorder="1" applyAlignment="1">
      <alignment horizontal="center"/>
      <protection/>
    </xf>
    <xf numFmtId="10" fontId="2" fillId="0" borderId="0" xfId="0" applyNumberFormat="1" applyFont="1" applyFill="1" applyBorder="1" applyAlignment="1">
      <alignment horizontal="right"/>
    </xf>
    <xf numFmtId="165" fontId="40" fillId="0" borderId="0" xfId="127" applyNumberFormat="1" applyFont="1" applyFill="1" applyBorder="1" applyAlignment="1">
      <alignment horizontal="center"/>
      <protection/>
    </xf>
    <xf numFmtId="165" fontId="0" fillId="0" borderId="0" xfId="0" applyNumberFormat="1" applyAlignment="1">
      <alignment/>
    </xf>
    <xf numFmtId="178" fontId="37" fillId="0" borderId="0" xfId="0" applyNumberFormat="1" applyFont="1" applyAlignment="1">
      <alignment horizontal="center"/>
    </xf>
    <xf numFmtId="178" fontId="37" fillId="6" borderId="0" xfId="0" applyNumberFormat="1" applyFont="1" applyFill="1" applyAlignment="1">
      <alignment horizontal="center"/>
    </xf>
    <xf numFmtId="178" fontId="37" fillId="38" borderId="0" xfId="0" applyNumberFormat="1" applyFont="1" applyFill="1" applyAlignment="1">
      <alignment horizontal="center"/>
    </xf>
    <xf numFmtId="178" fontId="42" fillId="0" borderId="0" xfId="0" applyNumberFormat="1" applyFont="1" applyAlignment="1">
      <alignment horizontal="center"/>
    </xf>
    <xf numFmtId="0" fontId="43" fillId="0" borderId="0" xfId="0" applyFont="1" applyAlignment="1">
      <alignment/>
    </xf>
    <xf numFmtId="0" fontId="44" fillId="0" borderId="0" xfId="0" applyFont="1" applyAlignment="1">
      <alignment/>
    </xf>
    <xf numFmtId="0" fontId="44" fillId="0" borderId="21" xfId="0" applyFont="1" applyBorder="1" applyAlignment="1">
      <alignment/>
    </xf>
    <xf numFmtId="178" fontId="37" fillId="0" borderId="16" xfId="0" applyNumberFormat="1" applyFont="1" applyBorder="1" applyAlignment="1">
      <alignment horizontal="center"/>
    </xf>
    <xf numFmtId="178" fontId="42" fillId="6" borderId="31" xfId="0" applyNumberFormat="1" applyFont="1" applyFill="1" applyBorder="1" applyAlignment="1">
      <alignment horizontal="center"/>
    </xf>
    <xf numFmtId="0" fontId="44" fillId="0" borderId="22" xfId="0" applyFont="1" applyBorder="1" applyAlignment="1">
      <alignment/>
    </xf>
    <xf numFmtId="178" fontId="37" fillId="0" borderId="0" xfId="0" applyNumberFormat="1" applyFont="1" applyBorder="1" applyAlignment="1">
      <alignment horizontal="center"/>
    </xf>
    <xf numFmtId="178" fontId="37" fillId="38" borderId="28" xfId="0" applyNumberFormat="1" applyFont="1" applyFill="1" applyBorder="1" applyAlignment="1">
      <alignment horizontal="center"/>
    </xf>
    <xf numFmtId="0" fontId="44" fillId="0" borderId="23" xfId="0" applyFont="1" applyBorder="1" applyAlignment="1">
      <alignment/>
    </xf>
    <xf numFmtId="178" fontId="37" fillId="0" borderId="17" xfId="0" applyNumberFormat="1" applyFont="1" applyBorder="1" applyAlignment="1">
      <alignment horizontal="center"/>
    </xf>
    <xf numFmtId="178" fontId="42" fillId="0" borderId="32" xfId="0" applyNumberFormat="1" applyFont="1" applyBorder="1" applyAlignment="1">
      <alignment horizontal="center"/>
    </xf>
    <xf numFmtId="165" fontId="37" fillId="44" borderId="11" xfId="127" applyNumberFormat="1" applyFont="1" applyFill="1" applyBorder="1" applyAlignment="1">
      <alignment horizontal="center"/>
      <protection/>
    </xf>
    <xf numFmtId="3" fontId="37" fillId="44" borderId="11" xfId="127" applyNumberFormat="1" applyFont="1" applyFill="1" applyBorder="1" applyAlignment="1">
      <alignment horizontal="center"/>
      <protection/>
    </xf>
    <xf numFmtId="2" fontId="0" fillId="0" borderId="0" xfId="0" applyNumberFormat="1" applyAlignment="1">
      <alignment/>
    </xf>
    <xf numFmtId="178" fontId="0" fillId="0" borderId="0" xfId="0" applyNumberFormat="1" applyAlignment="1">
      <alignment/>
    </xf>
    <xf numFmtId="165" fontId="37" fillId="6" borderId="11" xfId="127" applyNumberFormat="1" applyFont="1" applyFill="1" applyBorder="1" applyAlignment="1">
      <alignment horizontal="center"/>
      <protection/>
    </xf>
    <xf numFmtId="165" fontId="37" fillId="10" borderId="11" xfId="96" applyNumberFormat="1" applyFont="1" applyFill="1" applyBorder="1" applyAlignment="1">
      <alignment horizontal="center"/>
    </xf>
    <xf numFmtId="165" fontId="37" fillId="10" borderId="11" xfId="127" applyNumberFormat="1" applyFont="1" applyFill="1" applyBorder="1" applyAlignment="1">
      <alignment horizontal="center"/>
      <protection/>
    </xf>
    <xf numFmtId="4" fontId="40" fillId="0" borderId="0" xfId="128" applyNumberFormat="1" applyFont="1" applyFill="1" applyBorder="1">
      <alignment/>
      <protection/>
    </xf>
    <xf numFmtId="4" fontId="40" fillId="0" borderId="0" xfId="126" applyNumberFormat="1" applyFont="1" applyFill="1" applyBorder="1">
      <alignment/>
      <protection/>
    </xf>
    <xf numFmtId="4" fontId="40" fillId="0" borderId="0" xfId="123" applyNumberFormat="1" applyFont="1" applyFill="1" applyBorder="1">
      <alignment/>
      <protection/>
    </xf>
    <xf numFmtId="4" fontId="40" fillId="0" borderId="0" xfId="125" applyNumberFormat="1" applyFont="1" applyFill="1" applyBorder="1">
      <alignment/>
      <protection/>
    </xf>
    <xf numFmtId="4" fontId="40" fillId="6" borderId="33" xfId="123" applyNumberFormat="1" applyFont="1" applyFill="1" applyBorder="1">
      <alignment/>
      <protection/>
    </xf>
    <xf numFmtId="4" fontId="40" fillId="44" borderId="11" xfId="123" applyNumberFormat="1" applyFont="1" applyFill="1" applyBorder="1">
      <alignment/>
      <protection/>
    </xf>
    <xf numFmtId="4" fontId="40" fillId="6" borderId="11" xfId="123" applyNumberFormat="1" applyFont="1" applyFill="1" applyBorder="1">
      <alignment/>
      <protection/>
    </xf>
    <xf numFmtId="4" fontId="40" fillId="6" borderId="11" xfId="96" applyNumberFormat="1" applyFont="1" applyFill="1" applyBorder="1" applyAlignment="1">
      <alignment/>
    </xf>
    <xf numFmtId="4" fontId="40" fillId="10" borderId="11" xfId="96" applyNumberFormat="1" applyFont="1" applyFill="1" applyBorder="1" applyAlignment="1">
      <alignment/>
    </xf>
    <xf numFmtId="4" fontId="40" fillId="10" borderId="11" xfId="123" applyNumberFormat="1" applyFont="1" applyFill="1" applyBorder="1">
      <alignment/>
      <protection/>
    </xf>
    <xf numFmtId="4" fontId="40" fillId="6" borderId="33" xfId="125" applyNumberFormat="1" applyFont="1" applyFill="1" applyBorder="1">
      <alignment/>
      <protection/>
    </xf>
    <xf numFmtId="4" fontId="40" fillId="44" borderId="11" xfId="125" applyNumberFormat="1" applyFont="1" applyFill="1" applyBorder="1">
      <alignment/>
      <protection/>
    </xf>
    <xf numFmtId="4" fontId="40" fillId="6" borderId="11" xfId="125" applyNumberFormat="1" applyFont="1" applyFill="1" applyBorder="1">
      <alignment/>
      <protection/>
    </xf>
    <xf numFmtId="4" fontId="40" fillId="10" borderId="11" xfId="125" applyNumberFormat="1" applyFont="1" applyFill="1" applyBorder="1">
      <alignment/>
      <protection/>
    </xf>
    <xf numFmtId="4" fontId="40" fillId="6" borderId="33" xfId="126" applyNumberFormat="1" applyFont="1" applyFill="1" applyBorder="1">
      <alignment/>
      <protection/>
    </xf>
    <xf numFmtId="4" fontId="40" fillId="44" borderId="11" xfId="126" applyNumberFormat="1" applyFont="1" applyFill="1" applyBorder="1">
      <alignment/>
      <protection/>
    </xf>
    <xf numFmtId="4" fontId="40" fillId="6" borderId="11" xfId="126" applyNumberFormat="1" applyFont="1" applyFill="1" applyBorder="1">
      <alignment/>
      <protection/>
    </xf>
    <xf numFmtId="4" fontId="40" fillId="10" borderId="11" xfId="126" applyNumberFormat="1" applyFont="1" applyFill="1" applyBorder="1">
      <alignment/>
      <protection/>
    </xf>
    <xf numFmtId="4" fontId="40" fillId="6" borderId="33" xfId="128" applyNumberFormat="1" applyFont="1" applyFill="1" applyBorder="1">
      <alignment/>
      <protection/>
    </xf>
    <xf numFmtId="4" fontId="40" fillId="44" borderId="11" xfId="128" applyNumberFormat="1" applyFont="1" applyFill="1" applyBorder="1">
      <alignment/>
      <protection/>
    </xf>
    <xf numFmtId="4" fontId="40" fillId="6" borderId="11" xfId="128" applyNumberFormat="1" applyFont="1" applyFill="1" applyBorder="1">
      <alignment/>
      <protection/>
    </xf>
    <xf numFmtId="4" fontId="40" fillId="10" borderId="11" xfId="128" applyNumberFormat="1" applyFont="1" applyFill="1" applyBorder="1">
      <alignment/>
      <protection/>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wrapText="1"/>
    </xf>
    <xf numFmtId="0" fontId="2" fillId="10" borderId="0" xfId="0" applyFont="1" applyFill="1" applyAlignment="1">
      <alignment/>
    </xf>
    <xf numFmtId="0" fontId="1" fillId="0" borderId="0" xfId="0" applyFont="1" applyAlignment="1">
      <alignment/>
    </xf>
    <xf numFmtId="191" fontId="0" fillId="0" borderId="0" xfId="96" applyNumberFormat="1" applyFill="1" applyAlignment="1">
      <alignment/>
    </xf>
    <xf numFmtId="0" fontId="2" fillId="0" borderId="0" xfId="0" applyFont="1" applyFill="1" applyBorder="1" applyAlignment="1">
      <alignment horizontal="right"/>
    </xf>
    <xf numFmtId="0" fontId="2" fillId="0" borderId="14" xfId="0" applyFont="1" applyFill="1" applyBorder="1" applyAlignment="1">
      <alignment horizontal="right"/>
    </xf>
    <xf numFmtId="17" fontId="2" fillId="0" borderId="0" xfId="0" applyNumberFormat="1" applyFont="1" applyFill="1" applyBorder="1" applyAlignment="1">
      <alignment horizontal="right"/>
    </xf>
    <xf numFmtId="186" fontId="45" fillId="0" borderId="0" xfId="0" applyNumberFormat="1" applyFont="1" applyFill="1" applyBorder="1" applyAlignment="1">
      <alignment horizontal="center"/>
    </xf>
    <xf numFmtId="186" fontId="8" fillId="2" borderId="0" xfId="0" applyNumberFormat="1" applyFont="1" applyFill="1" applyBorder="1" applyAlignment="1">
      <alignment horizontal="center" vertical="center"/>
    </xf>
    <xf numFmtId="2" fontId="8" fillId="2" borderId="0" xfId="0" applyNumberFormat="1" applyFont="1" applyFill="1" applyBorder="1" applyAlignment="1">
      <alignment horizontal="center" vertical="center"/>
    </xf>
    <xf numFmtId="10" fontId="2" fillId="0" borderId="0" xfId="0" applyNumberFormat="1" applyFont="1" applyFill="1" applyBorder="1" applyAlignment="1">
      <alignment horizontal="center"/>
    </xf>
    <xf numFmtId="186" fontId="10" fillId="0" borderId="0" xfId="0" applyNumberFormat="1" applyFont="1" applyFill="1" applyBorder="1" applyAlignment="1">
      <alignment horizontal="center"/>
    </xf>
    <xf numFmtId="0" fontId="3" fillId="0" borderId="0" xfId="0" applyFont="1" applyFill="1" applyAlignment="1">
      <alignment horizontal="left" wrapText="1"/>
    </xf>
    <xf numFmtId="0" fontId="2" fillId="0" borderId="0" xfId="0" applyFont="1" applyFill="1" applyAlignment="1">
      <alignment horizontal="left" wrapText="1"/>
    </xf>
    <xf numFmtId="9" fontId="8" fillId="2" borderId="0" xfId="0" applyNumberFormat="1" applyFont="1" applyFill="1" applyAlignment="1">
      <alignment horizontal="center" vertical="center"/>
    </xf>
    <xf numFmtId="186" fontId="2" fillId="0" borderId="0" xfId="0" applyNumberFormat="1" applyFont="1" applyFill="1" applyBorder="1" applyAlignment="1">
      <alignment horizontal="center" vertical="center"/>
    </xf>
    <xf numFmtId="186" fontId="2" fillId="0" borderId="0" xfId="0" applyNumberFormat="1" applyFont="1" applyFill="1" applyAlignment="1">
      <alignment horizontal="center" vertical="center"/>
    </xf>
    <xf numFmtId="9" fontId="2" fillId="0" borderId="0" xfId="0" applyNumberFormat="1" applyFont="1" applyFill="1" applyAlignment="1">
      <alignment horizontal="center" vertical="center"/>
    </xf>
    <xf numFmtId="9" fontId="8" fillId="0" borderId="0" xfId="0" applyNumberFormat="1"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left" wrapText="1"/>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Alignment="1">
      <alignment vertical="top" wrapText="1"/>
    </xf>
    <xf numFmtId="0" fontId="3" fillId="0" borderId="0" xfId="0" applyFont="1" applyFill="1" applyAlignment="1">
      <alignment wrapText="1"/>
    </xf>
  </cellXfs>
  <cellStyles count="168">
    <cellStyle name="Normal" xfId="0"/>
    <cellStyle name="_070323 - 5yr opex BPQ (Final)" xfId="15"/>
    <cellStyle name="_070323 - 5yr opex BPQ (Final)_Copy of 08 9 DMS" xfId="16"/>
    <cellStyle name="_070323 - 5yr opex BPQ (Final)_Costs Customer System Charges Sept 2009 (1)" xfId="17"/>
    <cellStyle name="_070323 - 5yr opex BPQ (Final)_Sheet 3 2008-9" xfId="18"/>
    <cellStyle name="_ABC Model 2008" xfId="19"/>
    <cellStyle name="_Acc depreciation" xfId="20"/>
    <cellStyle name="_Comparison to 20067 values" xfId="21"/>
    <cellStyle name="_data" xfId="22"/>
    <cellStyle name="_EoE" xfId="23"/>
    <cellStyle name="_IS" xfId="24"/>
    <cellStyle name="_Ldn" xfId="25"/>
    <cellStyle name="_Monthly Value" xfId="26"/>
    <cellStyle name="_North West" xfId="27"/>
    <cellStyle name="_NW" xfId="28"/>
    <cellStyle name="_Price Model Output" xfId="29"/>
    <cellStyle name="_Repex" xfId="30"/>
    <cellStyle name="_RRP - Charges 2007-8" xfId="31"/>
    <cellStyle name="_RRP Map - Charges 2006-7 Rec" xfId="32"/>
    <cellStyle name="_RRP Map - Charges 2007-8 Emerge" xfId="33"/>
    <cellStyle name="_Sheet 1  2006-7" xfId="34"/>
    <cellStyle name="_Sheet 1  2006-7_1" xfId="35"/>
    <cellStyle name="_Sheet 2 2007-8" xfId="36"/>
    <cellStyle name="_Sheet1" xfId="37"/>
    <cellStyle name="_Sheet2" xfId="38"/>
    <cellStyle name="_Sheet2_1" xfId="39"/>
    <cellStyle name="_Sheet3" xfId="40"/>
    <cellStyle name="_WM" xfId="41"/>
    <cellStyle name="%" xfId="42"/>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43"/>
    <cellStyle name="=C:\WINNT\SYSTEM32\COMMAND.COM" xfId="44"/>
    <cellStyle name="20% - Accent1" xfId="45"/>
    <cellStyle name="20% - Accent2" xfId="46"/>
    <cellStyle name="20% - Accent3" xfId="47"/>
    <cellStyle name="20% - Accent4" xfId="48"/>
    <cellStyle name="20% - Accent5" xfId="49"/>
    <cellStyle name="20% - Accent6" xfId="50"/>
    <cellStyle name="40% - Accent1" xfId="51"/>
    <cellStyle name="40% - Accent2" xfId="52"/>
    <cellStyle name="40% - Accent3" xfId="53"/>
    <cellStyle name="40% - Accent4" xfId="54"/>
    <cellStyle name="40% - Accent5" xfId="55"/>
    <cellStyle name="40% - Accent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1_EoE" xfId="67"/>
    <cellStyle name="Accent2" xfId="68"/>
    <cellStyle name="Accent2 - 20%" xfId="69"/>
    <cellStyle name="Accent2 - 40%" xfId="70"/>
    <cellStyle name="Accent2 - 60%" xfId="71"/>
    <cellStyle name="Accent2_EoE" xfId="72"/>
    <cellStyle name="Accent3" xfId="73"/>
    <cellStyle name="Accent3 - 20%" xfId="74"/>
    <cellStyle name="Accent3 - 40%" xfId="75"/>
    <cellStyle name="Accent3 - 60%" xfId="76"/>
    <cellStyle name="Accent3_EoE" xfId="77"/>
    <cellStyle name="Accent4" xfId="78"/>
    <cellStyle name="Accent4 - 20%" xfId="79"/>
    <cellStyle name="Accent4 - 40%" xfId="80"/>
    <cellStyle name="Accent4 - 60%" xfId="81"/>
    <cellStyle name="Accent4_EoE" xfId="82"/>
    <cellStyle name="Accent5" xfId="83"/>
    <cellStyle name="Accent5 - 20%" xfId="84"/>
    <cellStyle name="Accent5 - 40%" xfId="85"/>
    <cellStyle name="Accent5 - 60%" xfId="86"/>
    <cellStyle name="Accent5_EoE" xfId="87"/>
    <cellStyle name="Accent6" xfId="88"/>
    <cellStyle name="Accent6 - 20%" xfId="89"/>
    <cellStyle name="Accent6 - 40%" xfId="90"/>
    <cellStyle name="Accent6 - 60%" xfId="91"/>
    <cellStyle name="Accent6_EoE" xfId="92"/>
    <cellStyle name="Bad" xfId="93"/>
    <cellStyle name="Calculation" xfId="94"/>
    <cellStyle name="Check Cell" xfId="95"/>
    <cellStyle name="Comma" xfId="96"/>
    <cellStyle name="Comma [0]" xfId="97"/>
    <cellStyle name="Comma 2" xfId="98"/>
    <cellStyle name="Comma 3" xfId="99"/>
    <cellStyle name="Comma 4" xfId="100"/>
    <cellStyle name="Currency" xfId="101"/>
    <cellStyle name="Currency [0]" xfId="102"/>
    <cellStyle name="Emphasis 1" xfId="103"/>
    <cellStyle name="Emphasis 2" xfId="104"/>
    <cellStyle name="Emphasis 3" xfId="105"/>
    <cellStyle name="Explanatory Text" xfId="106"/>
    <cellStyle name="Followed Hyperlink" xfId="107"/>
    <cellStyle name="Good" xfId="108"/>
    <cellStyle name="Heading 1" xfId="109"/>
    <cellStyle name="Heading 2" xfId="110"/>
    <cellStyle name="Heading 3" xfId="111"/>
    <cellStyle name="Heading 4" xfId="112"/>
    <cellStyle name="Hyperlink" xfId="113"/>
    <cellStyle name="Input" xfId="114"/>
    <cellStyle name="Linked Cell" xfId="115"/>
    <cellStyle name="Neutral" xfId="116"/>
    <cellStyle name="Normal 1" xfId="117"/>
    <cellStyle name="Normal 2" xfId="118"/>
    <cellStyle name="Normal 2 2" xfId="119"/>
    <cellStyle name="Normal 2 3" xfId="120"/>
    <cellStyle name="Normal 2 4" xfId="121"/>
    <cellStyle name="Normal 3" xfId="122"/>
    <cellStyle name="Normal_EoE RRP " xfId="123"/>
    <cellStyle name="Normal_EoE_3" xfId="124"/>
    <cellStyle name="Normal_Ldn RRP" xfId="125"/>
    <cellStyle name="Normal_NW RRP" xfId="126"/>
    <cellStyle name="Normal_Sheet1" xfId="127"/>
    <cellStyle name="Normal_WM RRP" xfId="128"/>
    <cellStyle name="Note" xfId="129"/>
    <cellStyle name="Output" xfId="130"/>
    <cellStyle name="Percent" xfId="131"/>
    <cellStyle name="Percent 2" xfId="132"/>
    <cellStyle name="Percent 3" xfId="133"/>
    <cellStyle name="Percent 4" xfId="134"/>
    <cellStyle name="Percent 5" xfId="135"/>
    <cellStyle name="SAPBEXaggData" xfId="136"/>
    <cellStyle name="SAPBEXaggDataEmph" xfId="137"/>
    <cellStyle name="SAPBEXaggItem" xfId="138"/>
    <cellStyle name="SAPBEXaggItemX" xfId="139"/>
    <cellStyle name="SAPBEXchaText" xfId="140"/>
    <cellStyle name="SAPBEXexcBad7" xfId="141"/>
    <cellStyle name="SAPBEXexcBad8" xfId="142"/>
    <cellStyle name="SAPBEXexcBad9" xfId="143"/>
    <cellStyle name="SAPBEXexcCritical4" xfId="144"/>
    <cellStyle name="SAPBEXexcCritical5" xfId="145"/>
    <cellStyle name="SAPBEXexcCritical6" xfId="146"/>
    <cellStyle name="SAPBEXexcGood1" xfId="147"/>
    <cellStyle name="SAPBEXexcGood2" xfId="148"/>
    <cellStyle name="SAPBEXexcGood3" xfId="149"/>
    <cellStyle name="SAPBEXfilterDrill" xfId="150"/>
    <cellStyle name="SAPBEXfilterItem" xfId="151"/>
    <cellStyle name="SAPBEXfilterText" xfId="152"/>
    <cellStyle name="SAPBEXformats" xfId="153"/>
    <cellStyle name="SAPBEXheaderItem" xfId="154"/>
    <cellStyle name="SAPBEXheaderText" xfId="155"/>
    <cellStyle name="SAPBEXHLevel0" xfId="156"/>
    <cellStyle name="SAPBEXHLevel0X" xfId="157"/>
    <cellStyle name="SAPBEXHLevel1" xfId="158"/>
    <cellStyle name="SAPBEXHLevel1X" xfId="159"/>
    <cellStyle name="SAPBEXHLevel2" xfId="160"/>
    <cellStyle name="SAPBEXHLevel2X" xfId="161"/>
    <cellStyle name="SAPBEXHLevel3" xfId="162"/>
    <cellStyle name="SAPBEXHLevel3X" xfId="163"/>
    <cellStyle name="SAPBEXinputData" xfId="164"/>
    <cellStyle name="SAPBEXItemHeader" xfId="165"/>
    <cellStyle name="SAPBEXresData" xfId="166"/>
    <cellStyle name="SAPBEXresDataEmph" xfId="167"/>
    <cellStyle name="SAPBEXresItem" xfId="168"/>
    <cellStyle name="SAPBEXresItemX" xfId="169"/>
    <cellStyle name="SAPBEXstdData" xfId="170"/>
    <cellStyle name="SAPBEXstdDataEmph" xfId="171"/>
    <cellStyle name="SAPBEXstdItem" xfId="172"/>
    <cellStyle name="SAPBEXstdItemX" xfId="173"/>
    <cellStyle name="SAPBEXtitle" xfId="174"/>
    <cellStyle name="SAPBEXunassignedItem" xfId="175"/>
    <cellStyle name="SAPBEXundefined" xfId="176"/>
    <cellStyle name="Sheet Title" xfId="177"/>
    <cellStyle name="Style 1" xfId="178"/>
    <cellStyle name="Title" xfId="179"/>
    <cellStyle name="Total" xfId="180"/>
    <cellStyle name="Warning Text" xfId="181"/>
  </cellStyles>
  <colors>
    <indexedColors>
      <rgbColor rgb="00000000"/>
      <rgbColor rgb="00FFFFFF"/>
      <rgbColor rgb="00FF0000"/>
      <rgbColor rgb="0000FF00"/>
      <rgbColor rgb="000000FF"/>
      <rgbColor rgb="00FFFF00"/>
      <rgbColor rgb="00FF00FF"/>
      <rgbColor rgb="0000FFFF"/>
      <rgbColor rgb="0066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ephen.a.marland\Local%20Settings\Temporary%20Internet%20Files\OLKDF\LDZ%20Shrinkage%20Monthly%20Report%20Nov-07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79"/>
  <sheetViews>
    <sheetView tabSelected="1" zoomScale="75" zoomScaleNormal="75" workbookViewId="0" topLeftCell="A1">
      <selection activeCell="A17" sqref="A17"/>
    </sheetView>
  </sheetViews>
  <sheetFormatPr defaultColWidth="9.140625" defaultRowHeight="12.75"/>
  <cols>
    <col min="1" max="1" width="71.421875" style="10" bestFit="1" customWidth="1"/>
    <col min="2" max="2" width="14.28125" style="9" hidden="1" customWidth="1"/>
    <col min="3" max="3" width="12.8515625" style="9" hidden="1" customWidth="1"/>
    <col min="4" max="4" width="12.8515625" style="9" bestFit="1" customWidth="1"/>
    <col min="5" max="7" width="11.421875" style="9" customWidth="1"/>
    <col min="8" max="16384" width="9.140625" style="10" customWidth="1"/>
  </cols>
  <sheetData>
    <row r="1" spans="1:2" ht="12.75">
      <c r="A1" s="7" t="s">
        <v>136</v>
      </c>
      <c r="B1" s="8"/>
    </row>
    <row r="2" ht="9.75">
      <c r="A2" s="11" t="s">
        <v>137</v>
      </c>
    </row>
    <row r="3" spans="1:7" ht="12">
      <c r="A3" s="12">
        <v>40374</v>
      </c>
      <c r="B3" s="6"/>
      <c r="C3" s="6"/>
      <c r="D3" s="6"/>
      <c r="E3" s="6"/>
      <c r="F3" s="6"/>
      <c r="G3" s="6"/>
    </row>
    <row r="4" spans="1:9" ht="12.75" customHeight="1">
      <c r="A4" s="2" t="s">
        <v>138</v>
      </c>
      <c r="B4" s="4" t="s">
        <v>106</v>
      </c>
      <c r="C4" s="4" t="s">
        <v>107</v>
      </c>
      <c r="D4" s="4" t="s">
        <v>131</v>
      </c>
      <c r="E4" s="4" t="s">
        <v>132</v>
      </c>
      <c r="F4" s="4" t="s">
        <v>133</v>
      </c>
      <c r="G4" s="4" t="s">
        <v>134</v>
      </c>
      <c r="H4" s="59" t="s">
        <v>78</v>
      </c>
      <c r="I4" s="59" t="s">
        <v>79</v>
      </c>
    </row>
    <row r="5" spans="1:7" ht="12.75" customHeight="1">
      <c r="A5"/>
      <c r="E5" s="6" t="s">
        <v>139</v>
      </c>
      <c r="F5" s="6"/>
      <c r="G5" s="6"/>
    </row>
    <row r="6" spans="1:9" ht="12.75" customHeight="1">
      <c r="A6" t="s">
        <v>140</v>
      </c>
      <c r="B6" s="13">
        <v>371.4272474632678</v>
      </c>
      <c r="C6" s="13">
        <v>345.85</v>
      </c>
      <c r="D6" s="13">
        <v>350.92</v>
      </c>
      <c r="E6" s="13">
        <v>354.9</v>
      </c>
      <c r="F6" s="13">
        <v>359.53</v>
      </c>
      <c r="G6" s="13">
        <v>363.75</v>
      </c>
      <c r="H6" s="58"/>
      <c r="I6" s="58"/>
    </row>
    <row r="7" spans="1:9" ht="12.75" customHeight="1">
      <c r="A7" t="s">
        <v>103</v>
      </c>
      <c r="B7" s="13">
        <v>70.05955596456958</v>
      </c>
      <c r="C7" s="13">
        <v>63.76</v>
      </c>
      <c r="D7" s="13">
        <v>63.65</v>
      </c>
      <c r="E7" s="13">
        <v>63.54</v>
      </c>
      <c r="F7" s="13">
        <v>63.44</v>
      </c>
      <c r="G7" s="13">
        <v>63.34</v>
      </c>
      <c r="H7" s="58"/>
      <c r="I7" s="58"/>
    </row>
    <row r="8" spans="1:9" ht="12.75" customHeight="1">
      <c r="A8" t="s">
        <v>141</v>
      </c>
      <c r="B8" s="13">
        <v>6.8</v>
      </c>
      <c r="C8" s="13">
        <v>12.1</v>
      </c>
      <c r="D8" s="13">
        <v>12</v>
      </c>
      <c r="E8" s="13">
        <v>12</v>
      </c>
      <c r="F8" s="13">
        <v>11.9</v>
      </c>
      <c r="G8" s="13">
        <v>12</v>
      </c>
      <c r="H8" s="58"/>
      <c r="I8" s="58"/>
    </row>
    <row r="9" spans="1:7" ht="12.75" customHeight="1">
      <c r="A9"/>
      <c r="B9" s="14"/>
      <c r="C9" s="6"/>
      <c r="D9" s="6"/>
      <c r="E9" s="6"/>
      <c r="F9" s="6"/>
      <c r="G9" s="6"/>
    </row>
    <row r="10" spans="1:9" s="18" customFormat="1" ht="12.75" customHeight="1">
      <c r="A10" s="15" t="s">
        <v>142</v>
      </c>
      <c r="B10" s="16">
        <v>448.2868034278374</v>
      </c>
      <c r="C10" s="17">
        <v>421.71</v>
      </c>
      <c r="D10" s="17">
        <v>426.57</v>
      </c>
      <c r="E10" s="17">
        <v>430.44</v>
      </c>
      <c r="F10" s="17">
        <v>434.87</v>
      </c>
      <c r="G10" s="17">
        <v>439.09</v>
      </c>
      <c r="H10" s="17">
        <v>439.09</v>
      </c>
      <c r="I10" s="17">
        <v>439.09</v>
      </c>
    </row>
    <row r="11" spans="1:7" ht="12.75" customHeight="1">
      <c r="A11" s="19"/>
      <c r="B11" s="20"/>
      <c r="C11" s="21"/>
      <c r="D11" s="21"/>
      <c r="E11" s="21"/>
      <c r="F11" s="21"/>
      <c r="G11" s="21"/>
    </row>
    <row r="12" spans="1:9" ht="12.75" customHeight="1">
      <c r="A12" s="19" t="s">
        <v>143</v>
      </c>
      <c r="B12" s="20"/>
      <c r="C12" s="22">
        <v>1.10719</v>
      </c>
      <c r="D12" s="22">
        <v>1.1494954859267126</v>
      </c>
      <c r="E12" s="22">
        <v>1.1450699238803326</v>
      </c>
      <c r="F12" s="22">
        <v>1.177553549300761</v>
      </c>
      <c r="G12" s="22">
        <v>1.2129580456718</v>
      </c>
      <c r="H12" s="22">
        <v>1.2494246769339703</v>
      </c>
      <c r="I12" s="22">
        <v>1.2869534430872718</v>
      </c>
    </row>
    <row r="13" spans="1:7" ht="12.75" customHeight="1">
      <c r="A13" s="19"/>
      <c r="B13" s="20"/>
      <c r="C13" s="21"/>
      <c r="D13" s="21"/>
      <c r="E13" s="21"/>
      <c r="F13" s="21"/>
      <c r="G13" s="21"/>
    </row>
    <row r="14" spans="1:9" s="23" customFormat="1" ht="12.75" customHeight="1">
      <c r="A14" s="15" t="s">
        <v>144</v>
      </c>
      <c r="B14" s="16">
        <v>448.2868034278374</v>
      </c>
      <c r="C14" s="17">
        <v>466.9130949</v>
      </c>
      <c r="D14" s="17">
        <v>490.34028943175775</v>
      </c>
      <c r="E14" s="17">
        <v>492.8838980350504</v>
      </c>
      <c r="F14" s="17">
        <v>512.0827119844218</v>
      </c>
      <c r="G14" s="17">
        <v>532.5977482740308</v>
      </c>
      <c r="H14" s="17">
        <v>548.6098813949371</v>
      </c>
      <c r="I14" s="17">
        <v>565.0883873251903</v>
      </c>
    </row>
    <row r="15" spans="1:7" ht="12.75" customHeight="1">
      <c r="A15" s="19"/>
      <c r="B15" s="20"/>
      <c r="C15" s="21"/>
      <c r="D15" s="21"/>
      <c r="E15" s="21"/>
      <c r="F15" s="21"/>
      <c r="G15" s="21"/>
    </row>
    <row r="16" spans="1:9" ht="12.75" customHeight="1">
      <c r="A16" s="19" t="s">
        <v>145</v>
      </c>
      <c r="B16" s="20">
        <v>0</v>
      </c>
      <c r="C16" s="20">
        <v>2.432210954569595</v>
      </c>
      <c r="D16" s="20">
        <v>2.6139851653343307</v>
      </c>
      <c r="E16" s="20">
        <v>-6.568497608786742</v>
      </c>
      <c r="F16" s="20">
        <v>-10.011034444437508</v>
      </c>
      <c r="G16" s="20">
        <v>-13.67646592631378</v>
      </c>
      <c r="H16" s="20">
        <v>-14.413471882793125</v>
      </c>
      <c r="I16" s="20">
        <v>-15.048059145726913</v>
      </c>
    </row>
    <row r="17" spans="1:9" ht="12.75" customHeight="1">
      <c r="A17" s="19" t="s">
        <v>146</v>
      </c>
      <c r="B17" s="20">
        <v>7.25649080474463</v>
      </c>
      <c r="C17" s="20">
        <v>14.282738254265928</v>
      </c>
      <c r="D17" s="20">
        <v>1.7084858200275352</v>
      </c>
      <c r="E17" s="20">
        <v>6.874756303874683</v>
      </c>
      <c r="F17" s="20">
        <v>-7.5273215003788945</v>
      </c>
      <c r="G17" s="20">
        <v>-1.7241597068505836</v>
      </c>
      <c r="H17" s="20">
        <v>-5.050481550492021</v>
      </c>
      <c r="I17" s="20">
        <v>-5.50082674433164</v>
      </c>
    </row>
    <row r="18" spans="1:9" ht="12.75" customHeight="1">
      <c r="A18" s="19" t="s">
        <v>147</v>
      </c>
      <c r="B18" s="20">
        <v>18.02705613</v>
      </c>
      <c r="C18" s="20">
        <v>0.4168479448247984</v>
      </c>
      <c r="D18" s="20">
        <v>-6.404102019221656</v>
      </c>
      <c r="E18" s="20">
        <v>1.3075469330559935</v>
      </c>
      <c r="F18" s="20">
        <v>0.2711593461275148</v>
      </c>
      <c r="G18" s="20">
        <v>0</v>
      </c>
      <c r="H18" s="20">
        <v>0</v>
      </c>
      <c r="I18" s="20">
        <v>0</v>
      </c>
    </row>
    <row r="19" spans="1:7" ht="12.75" customHeight="1">
      <c r="A19" s="19"/>
      <c r="B19" s="20"/>
      <c r="C19" s="21"/>
      <c r="D19" s="21"/>
      <c r="E19" s="21"/>
      <c r="F19" s="21"/>
      <c r="G19" s="21"/>
    </row>
    <row r="20" spans="1:9" s="23" customFormat="1" ht="12.75" customHeight="1">
      <c r="A20" s="15" t="s">
        <v>59</v>
      </c>
      <c r="B20" s="16">
        <v>473.5703503625821</v>
      </c>
      <c r="C20" s="24">
        <v>484.0448920536603</v>
      </c>
      <c r="D20" s="24">
        <v>488.25865839789793</v>
      </c>
      <c r="E20" s="24">
        <v>494.49770366319433</v>
      </c>
      <c r="F20" s="24">
        <v>494.81551538573297</v>
      </c>
      <c r="G20" s="24">
        <v>517.1971226408664</v>
      </c>
      <c r="H20" s="24">
        <v>529.145927961652</v>
      </c>
      <c r="I20" s="24">
        <v>544.5395014351317</v>
      </c>
    </row>
    <row r="21" spans="1:9" s="26" customFormat="1" ht="12.75" customHeight="1">
      <c r="A21" s="19" t="s">
        <v>60</v>
      </c>
      <c r="B21" s="25"/>
      <c r="C21" s="25">
        <v>1.0221182379409068</v>
      </c>
      <c r="D21" s="25">
        <v>1.0087053213728996</v>
      </c>
      <c r="E21" s="25">
        <v>1.0127781559179478</v>
      </c>
      <c r="F21" s="25">
        <v>1.0006426960533574</v>
      </c>
      <c r="G21" s="25">
        <v>1.0452322260705302</v>
      </c>
      <c r="H21" s="25">
        <v>1.0231030003797656</v>
      </c>
      <c r="I21" s="25">
        <v>1.0290913577144551</v>
      </c>
    </row>
    <row r="22" spans="1:7" s="26" customFormat="1" ht="12.75" customHeight="1">
      <c r="A22" s="27"/>
      <c r="B22" s="25"/>
      <c r="C22" s="21"/>
      <c r="D22" s="21"/>
      <c r="E22" s="21"/>
      <c r="F22" s="21"/>
      <c r="G22" s="21"/>
    </row>
    <row r="23" spans="1:9" ht="12.75" customHeight="1">
      <c r="A23" s="28" t="s">
        <v>61</v>
      </c>
      <c r="B23" s="29">
        <v>467.43338804799095</v>
      </c>
      <c r="C23" s="29">
        <v>494.940639</v>
      </c>
      <c r="D23" s="29">
        <v>486.97674964</v>
      </c>
      <c r="E23" s="29">
        <v>494.23055159804403</v>
      </c>
      <c r="F23" s="30">
        <v>494.81551538573297</v>
      </c>
      <c r="G23" s="30">
        <v>517.1971226408664</v>
      </c>
      <c r="H23" s="30">
        <v>529.145927961652</v>
      </c>
      <c r="I23" s="30">
        <v>544.5395014351317</v>
      </c>
    </row>
    <row r="24" spans="1:7" s="11" customFormat="1" ht="12.75" customHeight="1">
      <c r="A24" s="31"/>
      <c r="B24" s="32"/>
      <c r="C24" s="33"/>
      <c r="D24" s="33"/>
      <c r="E24" s="33"/>
      <c r="F24" s="33"/>
      <c r="G24" s="33"/>
    </row>
    <row r="25" spans="1:29" s="37" customFormat="1" ht="15.75" customHeight="1">
      <c r="A25" s="34" t="s">
        <v>62</v>
      </c>
      <c r="B25" s="35">
        <v>-6.1369623145911305</v>
      </c>
      <c r="C25" s="35">
        <v>10.89574694633967</v>
      </c>
      <c r="D25" s="35">
        <v>-1.281908757897952</v>
      </c>
      <c r="E25" s="35">
        <v>-0.26715206515029877</v>
      </c>
      <c r="F25" s="35">
        <v>0</v>
      </c>
      <c r="G25" s="35">
        <v>0</v>
      </c>
      <c r="H25" s="35">
        <v>0</v>
      </c>
      <c r="I25" s="35">
        <v>0</v>
      </c>
      <c r="J25" s="36"/>
      <c r="K25" s="36"/>
      <c r="L25" s="36"/>
      <c r="M25" s="36"/>
      <c r="N25" s="36"/>
      <c r="O25" s="36"/>
      <c r="P25" s="36"/>
      <c r="Q25" s="36"/>
      <c r="R25" s="36"/>
      <c r="S25" s="36"/>
      <c r="T25" s="36"/>
      <c r="U25" s="36"/>
      <c r="V25" s="36"/>
      <c r="W25" s="36"/>
      <c r="X25" s="36"/>
      <c r="Y25" s="36"/>
      <c r="Z25" s="36"/>
      <c r="AA25" s="36"/>
      <c r="AB25" s="36"/>
      <c r="AC25" s="36"/>
    </row>
    <row r="26" spans="1:9" s="40" customFormat="1" ht="12.75" customHeight="1">
      <c r="A26" s="38"/>
      <c r="B26" s="39"/>
      <c r="C26" s="39"/>
      <c r="E26" s="21"/>
      <c r="F26" s="21"/>
      <c r="G26" s="21"/>
      <c r="H26" s="21"/>
      <c r="I26" s="21"/>
    </row>
    <row r="27" spans="1:9" s="40" customFormat="1" ht="12.75" customHeight="1">
      <c r="A27" s="38"/>
      <c r="B27" s="39"/>
      <c r="C27" s="39"/>
      <c r="D27" s="68"/>
      <c r="E27" s="69"/>
      <c r="F27" s="69"/>
      <c r="G27" s="69"/>
      <c r="H27" s="69"/>
      <c r="I27" s="69"/>
    </row>
    <row r="28" spans="1:9" s="40" customFormat="1" ht="15">
      <c r="A28" s="38"/>
      <c r="B28" s="39"/>
      <c r="C28" s="39"/>
      <c r="D28" s="68"/>
      <c r="E28" s="185"/>
      <c r="F28" s="181"/>
      <c r="G28" s="181"/>
      <c r="H28" s="181"/>
      <c r="I28" s="181"/>
    </row>
    <row r="29" spans="1:29" s="43" customFormat="1" ht="33" customHeight="1">
      <c r="A29" s="41" t="s">
        <v>71</v>
      </c>
      <c r="B29" s="42">
        <v>0.026</v>
      </c>
      <c r="C29" s="49">
        <v>0.13</v>
      </c>
      <c r="D29" s="182">
        <v>-0.149</v>
      </c>
      <c r="E29" s="182">
        <v>0.044</v>
      </c>
      <c r="F29" s="188">
        <v>0.03</v>
      </c>
      <c r="G29" s="188">
        <v>0.08</v>
      </c>
      <c r="H29" s="188">
        <v>0.05</v>
      </c>
      <c r="I29" s="188">
        <v>0.06</v>
      </c>
      <c r="J29" s="40"/>
      <c r="K29" s="40"/>
      <c r="L29" s="40"/>
      <c r="M29" s="40"/>
      <c r="N29" s="40"/>
      <c r="O29" s="40"/>
      <c r="P29" s="40"/>
      <c r="Q29" s="40"/>
      <c r="R29" s="40"/>
      <c r="S29" s="40"/>
      <c r="T29" s="40"/>
      <c r="U29" s="40"/>
      <c r="V29" s="40"/>
      <c r="W29" s="40"/>
      <c r="X29" s="40"/>
      <c r="Y29" s="40"/>
      <c r="Z29" s="40"/>
      <c r="AA29" s="40"/>
      <c r="AB29" s="40"/>
      <c r="AC29" s="40"/>
    </row>
    <row r="30" spans="1:9" s="44" customFormat="1" ht="12.75" customHeight="1">
      <c r="A30" s="179" t="s">
        <v>87</v>
      </c>
      <c r="B30" s="54" t="s">
        <v>72</v>
      </c>
      <c r="C30" s="54" t="s">
        <v>72</v>
      </c>
      <c r="D30" s="54" t="s">
        <v>73</v>
      </c>
      <c r="E30" s="54" t="s">
        <v>73</v>
      </c>
      <c r="F30" s="54" t="s">
        <v>73</v>
      </c>
      <c r="G30" s="54" t="s">
        <v>73</v>
      </c>
      <c r="H30" s="54" t="s">
        <v>73</v>
      </c>
      <c r="I30" s="54" t="s">
        <v>73</v>
      </c>
    </row>
    <row r="31" spans="1:9" s="44" customFormat="1" ht="12.75" customHeight="1">
      <c r="A31" s="180">
        <v>40269</v>
      </c>
      <c r="B31" s="54"/>
      <c r="C31" s="54"/>
      <c r="D31" s="25">
        <v>-0.149</v>
      </c>
      <c r="E31" s="25">
        <v>0.044</v>
      </c>
      <c r="F31" s="56">
        <v>0.02</v>
      </c>
      <c r="G31" s="56">
        <v>0.08</v>
      </c>
      <c r="H31" s="56">
        <v>0.05</v>
      </c>
      <c r="I31" s="56">
        <v>0.06</v>
      </c>
    </row>
    <row r="32" spans="1:9" s="44" customFormat="1" ht="12.75" customHeight="1">
      <c r="A32" s="180">
        <v>40179</v>
      </c>
      <c r="B32" s="54"/>
      <c r="C32" s="54"/>
      <c r="D32" s="189">
        <v>-0.149</v>
      </c>
      <c r="E32" s="190">
        <v>0.054</v>
      </c>
      <c r="F32" s="191">
        <v>0.02</v>
      </c>
      <c r="G32" s="191">
        <v>0.07</v>
      </c>
      <c r="H32" s="191">
        <v>0.06</v>
      </c>
      <c r="I32" s="57"/>
    </row>
    <row r="33" spans="1:9" s="44" customFormat="1" ht="12.75" customHeight="1">
      <c r="A33" s="180">
        <v>40087</v>
      </c>
      <c r="B33" s="54"/>
      <c r="C33" s="54"/>
      <c r="D33" s="25">
        <v>-0.149</v>
      </c>
      <c r="E33" s="56">
        <v>0.01</v>
      </c>
      <c r="F33" s="56">
        <v>0.02</v>
      </c>
      <c r="G33" s="56">
        <v>0.05</v>
      </c>
      <c r="H33" s="56">
        <v>0.02</v>
      </c>
      <c r="I33" s="57"/>
    </row>
    <row r="34" spans="1:9" s="44" customFormat="1" ht="12.75" customHeight="1">
      <c r="A34" s="178" t="s">
        <v>11</v>
      </c>
      <c r="B34" s="54"/>
      <c r="C34" s="54"/>
      <c r="D34" s="57"/>
      <c r="E34" s="57"/>
      <c r="F34" s="57"/>
      <c r="G34" s="57"/>
      <c r="H34" s="57"/>
      <c r="I34" s="57"/>
    </row>
    <row r="35" spans="1:9" s="44" customFormat="1" ht="12.75" customHeight="1" hidden="1">
      <c r="A35" s="180">
        <v>39995</v>
      </c>
      <c r="B35" s="54"/>
      <c r="C35" s="54"/>
      <c r="D35" s="25">
        <v>-0.149</v>
      </c>
      <c r="E35" s="56">
        <v>0.03</v>
      </c>
      <c r="F35" s="56">
        <v>0.02</v>
      </c>
      <c r="G35" s="56">
        <v>0.04</v>
      </c>
      <c r="H35" s="56">
        <v>0.01</v>
      </c>
      <c r="I35" s="57"/>
    </row>
    <row r="36" spans="1:9" s="44" customFormat="1" ht="12.75" customHeight="1" hidden="1">
      <c r="A36" s="180">
        <v>39904</v>
      </c>
      <c r="B36" s="25">
        <v>0.026</v>
      </c>
      <c r="C36" s="25">
        <v>0.13</v>
      </c>
      <c r="D36" s="25">
        <v>-0.149</v>
      </c>
      <c r="E36" s="56">
        <v>0.04</v>
      </c>
      <c r="F36" s="56">
        <v>0.03</v>
      </c>
      <c r="G36" s="56">
        <v>0.04</v>
      </c>
      <c r="H36" s="56">
        <v>0</v>
      </c>
      <c r="I36" s="57"/>
    </row>
    <row r="37" spans="1:8" s="44" customFormat="1" ht="12.75" customHeight="1" hidden="1">
      <c r="A37" s="178" t="s">
        <v>25</v>
      </c>
      <c r="B37" s="25">
        <v>0.026</v>
      </c>
      <c r="C37" s="25">
        <v>0.13</v>
      </c>
      <c r="D37" s="25">
        <v>-0.149</v>
      </c>
      <c r="E37" s="57"/>
      <c r="F37" s="57"/>
      <c r="G37" s="57"/>
      <c r="H37" s="57"/>
    </row>
    <row r="38" spans="1:8" s="44" customFormat="1" ht="12.75" customHeight="1" hidden="1">
      <c r="A38" s="180">
        <v>39814</v>
      </c>
      <c r="B38" s="25">
        <v>0.026</v>
      </c>
      <c r="C38" s="25">
        <v>0.13</v>
      </c>
      <c r="D38" s="25">
        <v>-0.147</v>
      </c>
      <c r="E38" s="56">
        <v>0.05</v>
      </c>
      <c r="F38" s="56">
        <v>0.01</v>
      </c>
      <c r="G38" s="56">
        <v>0.04</v>
      </c>
      <c r="H38" s="57"/>
    </row>
    <row r="39" spans="1:8" s="44" customFormat="1" ht="12.75" customHeight="1" hidden="1">
      <c r="A39" s="180">
        <v>39735</v>
      </c>
      <c r="B39" s="25">
        <v>0.026</v>
      </c>
      <c r="C39" s="25">
        <v>0.13</v>
      </c>
      <c r="D39" s="25">
        <v>-0.126</v>
      </c>
      <c r="E39" s="56">
        <v>0.05</v>
      </c>
      <c r="F39" s="56">
        <v>0.04</v>
      </c>
      <c r="G39" s="56">
        <v>0.04</v>
      </c>
      <c r="H39" s="57"/>
    </row>
    <row r="40" spans="1:8" s="44" customFormat="1" ht="12.75" customHeight="1" hidden="1">
      <c r="A40" s="180">
        <v>39643</v>
      </c>
      <c r="B40" s="25">
        <v>0.026</v>
      </c>
      <c r="C40" s="25">
        <v>0.136</v>
      </c>
      <c r="D40" s="56">
        <v>-0.15</v>
      </c>
      <c r="E40" s="56">
        <v>0.04</v>
      </c>
      <c r="F40" s="56">
        <v>0.04</v>
      </c>
      <c r="G40" s="56">
        <v>0.04</v>
      </c>
      <c r="H40" s="57"/>
    </row>
    <row r="41" spans="1:9" s="44" customFormat="1" ht="12.75" customHeight="1">
      <c r="A41" s="178" t="s">
        <v>88</v>
      </c>
      <c r="B41" s="57"/>
      <c r="C41" s="57"/>
      <c r="D41" s="56">
        <v>-0.029</v>
      </c>
      <c r="E41" s="56">
        <v>-0.027</v>
      </c>
      <c r="F41" s="56">
        <v>-0.03</v>
      </c>
      <c r="G41" s="56">
        <v>-0.03</v>
      </c>
      <c r="H41" s="56">
        <v>-0.03</v>
      </c>
      <c r="I41" s="56">
        <v>-0.03</v>
      </c>
    </row>
    <row r="42" spans="1:9" s="44" customFormat="1" ht="12.75" customHeight="1">
      <c r="A42" s="178" t="s">
        <v>7</v>
      </c>
      <c r="B42" s="54"/>
      <c r="C42" s="54"/>
      <c r="D42" s="25">
        <v>0.0382124870093532</v>
      </c>
      <c r="E42" s="25">
        <v>-0.0038500038500038913</v>
      </c>
      <c r="F42" s="25">
        <v>0.028368246115791917</v>
      </c>
      <c r="G42" s="25">
        <v>0.030066145520144305</v>
      </c>
      <c r="H42" s="25">
        <v>0.030064214827787428</v>
      </c>
      <c r="I42" s="25">
        <v>0.030036837631057134</v>
      </c>
    </row>
    <row r="43" spans="1:7" s="44" customFormat="1" ht="12.75" customHeight="1">
      <c r="A43" s="67"/>
      <c r="B43" s="54"/>
      <c r="C43" s="54"/>
      <c r="D43" s="54"/>
      <c r="E43" s="54"/>
      <c r="F43" s="54"/>
      <c r="G43" s="54"/>
    </row>
    <row r="44" spans="1:7" s="44" customFormat="1" ht="16.5">
      <c r="A44" s="67"/>
      <c r="B44" s="54"/>
      <c r="C44" s="54"/>
      <c r="D44" s="54"/>
      <c r="E44" s="184"/>
      <c r="F44" s="54"/>
      <c r="G44" s="54"/>
    </row>
    <row r="45" spans="1:9" ht="9.75">
      <c r="A45" s="45"/>
      <c r="B45" s="46"/>
      <c r="C45" s="46"/>
      <c r="D45" s="46"/>
      <c r="E45" s="46"/>
      <c r="F45" s="46"/>
      <c r="G45" s="46"/>
      <c r="H45" s="45"/>
      <c r="I45" s="45"/>
    </row>
    <row r="46" spans="1:6" ht="12.75" customHeight="1">
      <c r="A46" s="47" t="s">
        <v>63</v>
      </c>
      <c r="C46" s="3"/>
      <c r="D46" s="48"/>
      <c r="E46" s="48"/>
      <c r="F46" s="48"/>
    </row>
    <row r="47" spans="1:7" ht="11.25" customHeight="1">
      <c r="A47" s="194" t="s">
        <v>131</v>
      </c>
      <c r="B47" s="194"/>
      <c r="C47" s="194"/>
      <c r="D47" s="194"/>
      <c r="E47" s="194"/>
      <c r="F47" s="194"/>
      <c r="G47" s="194"/>
    </row>
    <row r="48" spans="1:8" ht="11.25" customHeight="1">
      <c r="A48" s="193" t="s">
        <v>24</v>
      </c>
      <c r="B48" s="193"/>
      <c r="C48" s="193"/>
      <c r="D48" s="193"/>
      <c r="E48" s="193"/>
      <c r="F48" s="193"/>
      <c r="G48" s="193"/>
      <c r="H48" s="193"/>
    </row>
    <row r="49" spans="1:8" ht="15">
      <c r="A49" s="186"/>
      <c r="B49" s="188"/>
      <c r="C49" s="188"/>
      <c r="D49" s="192"/>
      <c r="E49" s="192"/>
      <c r="F49" s="192"/>
      <c r="G49" s="192"/>
      <c r="H49" s="186"/>
    </row>
    <row r="50" spans="1:8" ht="9.75">
      <c r="A50" s="174" t="s">
        <v>132</v>
      </c>
      <c r="B50" s="172"/>
      <c r="C50" s="172"/>
      <c r="D50" s="172"/>
      <c r="E50" s="172"/>
      <c r="F50" s="172"/>
      <c r="G50" s="172"/>
      <c r="H50" s="173"/>
    </row>
    <row r="51" spans="1:8" ht="11.25" customHeight="1">
      <c r="A51" s="195" t="s">
        <v>90</v>
      </c>
      <c r="B51" s="195"/>
      <c r="C51" s="195"/>
      <c r="D51" s="195"/>
      <c r="E51" s="195"/>
      <c r="F51" s="195"/>
      <c r="G51" s="195"/>
      <c r="H51" s="195"/>
    </row>
    <row r="52" spans="1:9" ht="9.75">
      <c r="A52" s="196" t="s">
        <v>12</v>
      </c>
      <c r="B52" s="196"/>
      <c r="C52" s="196"/>
      <c r="D52" s="196"/>
      <c r="E52" s="196"/>
      <c r="F52" s="196"/>
      <c r="G52" s="196"/>
      <c r="H52" s="196"/>
      <c r="I52" s="196"/>
    </row>
    <row r="53" spans="1:9" ht="9.75">
      <c r="A53" s="196" t="s">
        <v>17</v>
      </c>
      <c r="B53" s="196"/>
      <c r="C53" s="196"/>
      <c r="D53" s="196"/>
      <c r="E53" s="196"/>
      <c r="F53" s="196"/>
      <c r="G53" s="196"/>
      <c r="H53" s="196"/>
      <c r="I53" s="196"/>
    </row>
    <row r="54" spans="1:9" ht="9.75">
      <c r="A54" s="196" t="s">
        <v>16</v>
      </c>
      <c r="B54" s="196"/>
      <c r="C54" s="196"/>
      <c r="D54" s="196"/>
      <c r="E54" s="196"/>
      <c r="F54" s="196"/>
      <c r="G54" s="196"/>
      <c r="H54" s="196"/>
      <c r="I54" s="196"/>
    </row>
    <row r="55" spans="1:8" ht="11.25" customHeight="1">
      <c r="A55" s="193"/>
      <c r="B55" s="193"/>
      <c r="C55" s="193"/>
      <c r="D55" s="193"/>
      <c r="E55" s="193"/>
      <c r="F55" s="193"/>
      <c r="G55" s="193"/>
      <c r="H55" s="173"/>
    </row>
    <row r="56" spans="1:8" ht="9.75">
      <c r="A56" s="198" t="s">
        <v>82</v>
      </c>
      <c r="B56" s="198"/>
      <c r="C56" s="198"/>
      <c r="D56" s="198"/>
      <c r="E56" s="198"/>
      <c r="F56" s="198"/>
      <c r="G56" s="198"/>
      <c r="H56" s="173"/>
    </row>
    <row r="57" spans="1:8" ht="9.75">
      <c r="A57" s="196" t="s">
        <v>13</v>
      </c>
      <c r="B57" s="196"/>
      <c r="C57" s="196"/>
      <c r="D57" s="196"/>
      <c r="E57" s="196"/>
      <c r="F57" s="196"/>
      <c r="G57" s="196"/>
      <c r="H57" s="196"/>
    </row>
    <row r="58" spans="1:8" ht="11.25" customHeight="1">
      <c r="A58" s="193" t="s">
        <v>23</v>
      </c>
      <c r="B58" s="193"/>
      <c r="C58" s="193"/>
      <c r="D58" s="193"/>
      <c r="E58" s="193"/>
      <c r="F58" s="193"/>
      <c r="G58" s="193"/>
      <c r="H58" s="193"/>
    </row>
    <row r="59" spans="1:8" ht="11.25" customHeight="1">
      <c r="A59" s="193" t="s">
        <v>8</v>
      </c>
      <c r="B59" s="193"/>
      <c r="C59" s="193"/>
      <c r="D59" s="193"/>
      <c r="E59" s="193"/>
      <c r="F59" s="193"/>
      <c r="G59" s="193"/>
      <c r="H59" s="193"/>
    </row>
    <row r="60" spans="1:8" ht="11.25" customHeight="1">
      <c r="A60" s="193" t="s">
        <v>6</v>
      </c>
      <c r="B60" s="193"/>
      <c r="C60" s="193"/>
      <c r="D60" s="193"/>
      <c r="E60" s="193"/>
      <c r="F60" s="193"/>
      <c r="G60" s="193"/>
      <c r="H60" s="193"/>
    </row>
    <row r="61" spans="1:8" ht="11.25" customHeight="1">
      <c r="A61" s="193" t="s">
        <v>9</v>
      </c>
      <c r="B61" s="193"/>
      <c r="C61" s="193"/>
      <c r="D61" s="193"/>
      <c r="E61" s="193"/>
      <c r="F61" s="193"/>
      <c r="G61" s="193"/>
      <c r="H61" s="193"/>
    </row>
    <row r="62" spans="1:8" ht="11.25" customHeight="1">
      <c r="A62" s="193"/>
      <c r="B62" s="193"/>
      <c r="C62" s="193"/>
      <c r="D62" s="193"/>
      <c r="E62" s="193"/>
      <c r="F62" s="193"/>
      <c r="G62" s="193"/>
      <c r="H62" s="173"/>
    </row>
    <row r="63" spans="1:8" ht="11.25" customHeight="1">
      <c r="A63" s="198" t="s">
        <v>83</v>
      </c>
      <c r="B63" s="198"/>
      <c r="C63" s="198"/>
      <c r="D63" s="198"/>
      <c r="E63" s="198"/>
      <c r="F63" s="198"/>
      <c r="G63" s="198"/>
      <c r="H63" s="173"/>
    </row>
    <row r="64" spans="1:8" ht="11.25" customHeight="1">
      <c r="A64" s="193" t="s">
        <v>20</v>
      </c>
      <c r="B64" s="193"/>
      <c r="C64" s="193"/>
      <c r="D64" s="193"/>
      <c r="E64" s="193"/>
      <c r="F64" s="193"/>
      <c r="G64" s="193"/>
      <c r="H64" s="193"/>
    </row>
    <row r="65" spans="1:8" ht="11.25" customHeight="1">
      <c r="A65" s="193" t="s">
        <v>21</v>
      </c>
      <c r="B65" s="193"/>
      <c r="C65" s="193"/>
      <c r="D65" s="193"/>
      <c r="E65" s="193"/>
      <c r="F65" s="193"/>
      <c r="G65" s="193"/>
      <c r="H65" s="193"/>
    </row>
    <row r="66" spans="1:9" ht="9.75">
      <c r="A66" s="175"/>
      <c r="B66" s="175"/>
      <c r="C66" s="175"/>
      <c r="D66" s="175"/>
      <c r="E66" s="175"/>
      <c r="F66" s="175"/>
      <c r="G66" s="175"/>
      <c r="H66" s="175"/>
      <c r="I66" s="175"/>
    </row>
    <row r="67" spans="1:8" ht="11.25" customHeight="1">
      <c r="A67" s="176" t="s">
        <v>65</v>
      </c>
      <c r="B67" s="177"/>
      <c r="C67" s="177"/>
      <c r="D67" s="177"/>
      <c r="E67" s="173"/>
      <c r="F67" s="173"/>
      <c r="G67" s="173"/>
      <c r="H67" s="173"/>
    </row>
    <row r="68" spans="1:8" ht="11.25" customHeight="1">
      <c r="A68" s="197" t="s">
        <v>66</v>
      </c>
      <c r="B68" s="197"/>
      <c r="C68" s="197"/>
      <c r="D68" s="197"/>
      <c r="E68" s="197"/>
      <c r="F68" s="197"/>
      <c r="G68" s="197"/>
      <c r="H68" s="197"/>
    </row>
    <row r="69" spans="1:8" ht="9.75">
      <c r="A69" s="197"/>
      <c r="B69" s="197"/>
      <c r="C69" s="197"/>
      <c r="D69" s="197"/>
      <c r="E69" s="197"/>
      <c r="F69" s="197"/>
      <c r="G69" s="197"/>
      <c r="H69" s="197"/>
    </row>
    <row r="70" spans="1:8" ht="9.75">
      <c r="A70" s="197"/>
      <c r="B70" s="197"/>
      <c r="C70" s="197"/>
      <c r="D70" s="197"/>
      <c r="E70" s="197"/>
      <c r="F70" s="197"/>
      <c r="G70" s="197"/>
      <c r="H70" s="197"/>
    </row>
    <row r="71" spans="1:8" ht="9.75">
      <c r="A71" s="197"/>
      <c r="B71" s="197"/>
      <c r="C71" s="197"/>
      <c r="D71" s="197"/>
      <c r="E71" s="197"/>
      <c r="F71" s="197"/>
      <c r="G71" s="197"/>
      <c r="H71" s="197"/>
    </row>
    <row r="72" spans="1:8" ht="9.75">
      <c r="A72" s="197"/>
      <c r="B72" s="197"/>
      <c r="C72" s="197"/>
      <c r="D72" s="197"/>
      <c r="E72" s="197"/>
      <c r="F72" s="197"/>
      <c r="G72" s="197"/>
      <c r="H72" s="197"/>
    </row>
    <row r="73" spans="1:8" ht="9.75">
      <c r="A73" s="197"/>
      <c r="B73" s="197"/>
      <c r="C73" s="197"/>
      <c r="D73" s="197"/>
      <c r="E73" s="197"/>
      <c r="F73" s="197"/>
      <c r="G73" s="197"/>
      <c r="H73" s="197"/>
    </row>
    <row r="74" spans="1:8" ht="9.75">
      <c r="A74" s="197"/>
      <c r="B74" s="197"/>
      <c r="C74" s="197"/>
      <c r="D74" s="197"/>
      <c r="E74" s="197"/>
      <c r="F74" s="197"/>
      <c r="G74" s="197"/>
      <c r="H74" s="197"/>
    </row>
    <row r="75" spans="1:8" ht="9.75">
      <c r="A75" s="197"/>
      <c r="B75" s="197"/>
      <c r="C75" s="197"/>
      <c r="D75" s="197"/>
      <c r="E75" s="197"/>
      <c r="F75" s="197"/>
      <c r="G75" s="197"/>
      <c r="H75" s="197"/>
    </row>
    <row r="76" spans="1:8" ht="9.75">
      <c r="A76" s="197"/>
      <c r="B76" s="197"/>
      <c r="C76" s="197"/>
      <c r="D76" s="197"/>
      <c r="E76" s="197"/>
      <c r="F76" s="197"/>
      <c r="G76" s="197"/>
      <c r="H76" s="197"/>
    </row>
    <row r="77" spans="1:8" ht="9.75">
      <c r="A77" s="197"/>
      <c r="B77" s="197"/>
      <c r="C77" s="197"/>
      <c r="D77" s="197"/>
      <c r="E77" s="197"/>
      <c r="F77" s="197"/>
      <c r="G77" s="197"/>
      <c r="H77" s="197"/>
    </row>
    <row r="78" spans="1:8" ht="9.75">
      <c r="A78" s="197"/>
      <c r="B78" s="197"/>
      <c r="C78" s="197"/>
      <c r="D78" s="197"/>
      <c r="E78" s="197"/>
      <c r="F78" s="197"/>
      <c r="G78" s="197"/>
      <c r="H78" s="197"/>
    </row>
    <row r="79" spans="1:8" ht="9.75">
      <c r="A79" s="197"/>
      <c r="B79" s="197"/>
      <c r="C79" s="197"/>
      <c r="D79" s="197"/>
      <c r="E79" s="197"/>
      <c r="F79" s="197"/>
      <c r="G79" s="197"/>
      <c r="H79" s="197"/>
    </row>
  </sheetData>
  <sheetProtection/>
  <mergeCells count="18">
    <mergeCell ref="A68:H79"/>
    <mergeCell ref="A64:H64"/>
    <mergeCell ref="A55:G55"/>
    <mergeCell ref="A60:H60"/>
    <mergeCell ref="A56:G56"/>
    <mergeCell ref="A59:H59"/>
    <mergeCell ref="A61:H61"/>
    <mergeCell ref="A63:G63"/>
    <mergeCell ref="A65:H65"/>
    <mergeCell ref="A57:H57"/>
    <mergeCell ref="A58:H58"/>
    <mergeCell ref="A62:G62"/>
    <mergeCell ref="A47:G47"/>
    <mergeCell ref="A48:H48"/>
    <mergeCell ref="A51:H51"/>
    <mergeCell ref="A52:I52"/>
    <mergeCell ref="A53:I53"/>
    <mergeCell ref="A54:I54"/>
  </mergeCells>
  <printOptions/>
  <pageMargins left="0.75" right="0.75" top="1" bottom="1" header="0.5" footer="0.5"/>
  <pageSetup fitToHeight="1" fitToWidth="1" horizontalDpi="600" verticalDpi="600" orientation="portrait" paperSize="9" scale="56"/>
  <headerFooter alignWithMargins="0">
    <oddFooter>&amp;RUncontrolled when printed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83"/>
  <sheetViews>
    <sheetView zoomScale="75" zoomScaleNormal="75" workbookViewId="0" topLeftCell="A4">
      <selection activeCell="A26" sqref="A26:IV28"/>
    </sheetView>
  </sheetViews>
  <sheetFormatPr defaultColWidth="9.140625" defaultRowHeight="12.75"/>
  <cols>
    <col min="1" max="1" width="71.421875" style="10" bestFit="1" customWidth="1"/>
    <col min="2" max="2" width="14.28125" style="9" hidden="1" customWidth="1"/>
    <col min="3" max="3" width="12.8515625" style="9" hidden="1" customWidth="1"/>
    <col min="4" max="4" width="12.8515625" style="9" bestFit="1" customWidth="1"/>
    <col min="5" max="7" width="11.421875" style="9" customWidth="1"/>
    <col min="8" max="16384" width="9.140625" style="10" customWidth="1"/>
  </cols>
  <sheetData>
    <row r="1" spans="1:2" ht="12.75">
      <c r="A1" s="7" t="s">
        <v>67</v>
      </c>
      <c r="B1" s="8"/>
    </row>
    <row r="2" ht="9.75">
      <c r="A2" s="11" t="s">
        <v>137</v>
      </c>
    </row>
    <row r="3" spans="1:7" ht="12">
      <c r="A3" s="12">
        <v>40374</v>
      </c>
      <c r="B3" s="6"/>
      <c r="C3" s="6"/>
      <c r="D3" s="6"/>
      <c r="E3" s="6"/>
      <c r="F3" s="6"/>
      <c r="G3" s="6"/>
    </row>
    <row r="4" spans="1:9" ht="12.75" customHeight="1">
      <c r="A4" s="2" t="s">
        <v>138</v>
      </c>
      <c r="B4" s="4" t="s">
        <v>106</v>
      </c>
      <c r="C4" s="4" t="s">
        <v>107</v>
      </c>
      <c r="D4" s="4" t="s">
        <v>131</v>
      </c>
      <c r="E4" s="4" t="s">
        <v>132</v>
      </c>
      <c r="F4" s="4" t="s">
        <v>133</v>
      </c>
      <c r="G4" s="4" t="s">
        <v>134</v>
      </c>
      <c r="H4" s="59" t="s">
        <v>78</v>
      </c>
      <c r="I4" s="59" t="s">
        <v>79</v>
      </c>
    </row>
    <row r="5" spans="1:7" ht="12.75" customHeight="1">
      <c r="A5"/>
      <c r="E5" s="6" t="s">
        <v>139</v>
      </c>
      <c r="F5" s="6"/>
      <c r="G5" s="6"/>
    </row>
    <row r="6" spans="1:9" ht="12.75" customHeight="1">
      <c r="A6" t="s">
        <v>140</v>
      </c>
      <c r="B6" s="13">
        <v>213.91438109576913</v>
      </c>
      <c r="C6" s="13">
        <v>236.66</v>
      </c>
      <c r="D6" s="13">
        <v>233.23</v>
      </c>
      <c r="E6" s="13">
        <v>239.77</v>
      </c>
      <c r="F6" s="13">
        <v>243.96</v>
      </c>
      <c r="G6" s="13">
        <v>244.9</v>
      </c>
      <c r="H6" s="58"/>
      <c r="I6" s="58"/>
    </row>
    <row r="7" spans="1:9" ht="12.75" customHeight="1">
      <c r="A7" t="s">
        <v>103</v>
      </c>
      <c r="B7" s="13">
        <v>34.405630847664014</v>
      </c>
      <c r="C7" s="13">
        <v>35.66</v>
      </c>
      <c r="D7" s="13">
        <v>35.59</v>
      </c>
      <c r="E7" s="13">
        <v>35.53</v>
      </c>
      <c r="F7" s="13">
        <v>35.47</v>
      </c>
      <c r="G7" s="13">
        <v>35.41</v>
      </c>
      <c r="H7" s="58"/>
      <c r="I7" s="58"/>
    </row>
    <row r="8" spans="1:9" ht="12.75" customHeight="1">
      <c r="A8" t="s">
        <v>141</v>
      </c>
      <c r="B8" s="13">
        <v>20</v>
      </c>
      <c r="C8" s="13">
        <v>6.9</v>
      </c>
      <c r="D8" s="13">
        <v>6.9</v>
      </c>
      <c r="E8" s="13">
        <v>6.8</v>
      </c>
      <c r="F8" s="13">
        <v>6.8</v>
      </c>
      <c r="G8" s="13">
        <v>6.7</v>
      </c>
      <c r="H8" s="58"/>
      <c r="I8" s="58"/>
    </row>
    <row r="9" spans="1:7" ht="12.75" customHeight="1">
      <c r="A9"/>
      <c r="B9" s="14"/>
      <c r="C9" s="6"/>
      <c r="D9" s="6"/>
      <c r="E9" s="6"/>
      <c r="F9" s="6"/>
      <c r="G9" s="6"/>
    </row>
    <row r="10" spans="1:9" s="18" customFormat="1" ht="12.75" customHeight="1">
      <c r="A10" s="15" t="s">
        <v>142</v>
      </c>
      <c r="B10" s="16">
        <v>268.32001194343314</v>
      </c>
      <c r="C10" s="17">
        <v>279.22</v>
      </c>
      <c r="D10" s="17">
        <v>275.72</v>
      </c>
      <c r="E10" s="17">
        <v>282.1</v>
      </c>
      <c r="F10" s="17">
        <v>286.23</v>
      </c>
      <c r="G10" s="17">
        <v>287.01</v>
      </c>
      <c r="H10" s="17">
        <v>287.01</v>
      </c>
      <c r="I10" s="17">
        <v>287.01</v>
      </c>
    </row>
    <row r="11" spans="1:7" ht="12.75" customHeight="1">
      <c r="A11" s="19"/>
      <c r="B11" s="20"/>
      <c r="C11" s="21"/>
      <c r="D11" s="21"/>
      <c r="E11" s="21"/>
      <c r="F11" s="21"/>
      <c r="G11" s="21"/>
    </row>
    <row r="12" spans="1:9" ht="12.75" customHeight="1">
      <c r="A12" s="19" t="s">
        <v>143</v>
      </c>
      <c r="B12" s="20"/>
      <c r="C12" s="22">
        <v>1.10719</v>
      </c>
      <c r="D12" s="22">
        <v>1.1494954859267126</v>
      </c>
      <c r="E12" s="22">
        <v>1.1450699238803326</v>
      </c>
      <c r="F12" s="22">
        <v>1.177553549300761</v>
      </c>
      <c r="G12" s="22">
        <v>1.2129580456718</v>
      </c>
      <c r="H12" s="22">
        <v>1.2494246769339703</v>
      </c>
      <c r="I12" s="22">
        <v>1.2869534430872718</v>
      </c>
    </row>
    <row r="13" spans="1:7" ht="12.75" customHeight="1">
      <c r="A13" s="19"/>
      <c r="B13" s="20"/>
      <c r="C13" s="21"/>
      <c r="D13" s="21"/>
      <c r="E13" s="21"/>
      <c r="F13" s="21"/>
      <c r="G13" s="21"/>
    </row>
    <row r="14" spans="1:9" s="23" customFormat="1" ht="12.75" customHeight="1">
      <c r="A14" s="15" t="s">
        <v>144</v>
      </c>
      <c r="B14" s="16">
        <v>268.32001194343314</v>
      </c>
      <c r="C14" s="17">
        <v>309.14959179999994</v>
      </c>
      <c r="D14" s="17">
        <v>316.93889537971313</v>
      </c>
      <c r="E14" s="17">
        <v>323.0242255266418</v>
      </c>
      <c r="F14" s="17">
        <v>337.05115241635684</v>
      </c>
      <c r="G14" s="17">
        <v>348.13108868826333</v>
      </c>
      <c r="H14" s="17">
        <v>358.59737652681883</v>
      </c>
      <c r="I14" s="17">
        <v>369.3685077004779</v>
      </c>
    </row>
    <row r="15" spans="1:7" ht="12.75" customHeight="1">
      <c r="A15" s="19"/>
      <c r="B15" s="20"/>
      <c r="C15" s="21"/>
      <c r="D15" s="21"/>
      <c r="E15" s="21"/>
      <c r="F15" s="21"/>
      <c r="G15" s="21"/>
    </row>
    <row r="16" spans="1:9" ht="12.75" customHeight="1">
      <c r="A16" s="19" t="s">
        <v>145</v>
      </c>
      <c r="B16" s="20">
        <v>0</v>
      </c>
      <c r="C16" s="20">
        <v>-3.610898722335985</v>
      </c>
      <c r="D16" s="20">
        <v>-3.7704339364676898</v>
      </c>
      <c r="E16" s="20">
        <v>-9.547284717804208</v>
      </c>
      <c r="F16" s="20">
        <v>-11.30791979015369</v>
      </c>
      <c r="G16" s="20">
        <v>-13.19338871127437</v>
      </c>
      <c r="H16" s="20">
        <v>-14.413471882793125</v>
      </c>
      <c r="I16" s="20">
        <v>-15.048059145726913</v>
      </c>
    </row>
    <row r="17" spans="1:9" ht="12.75" customHeight="1">
      <c r="A17" s="19" t="s">
        <v>146</v>
      </c>
      <c r="B17" s="20">
        <v>-24.061454424167803</v>
      </c>
      <c r="C17" s="20">
        <v>-17.983720545584728</v>
      </c>
      <c r="D17" s="20">
        <v>12.579638964740866</v>
      </c>
      <c r="E17" s="20">
        <v>17.517015776489902</v>
      </c>
      <c r="F17" s="20">
        <v>4.417408214002712</v>
      </c>
      <c r="G17" s="20">
        <v>0.1824700106351429</v>
      </c>
      <c r="H17" s="20">
        <v>-5.050481550492021</v>
      </c>
      <c r="I17" s="20">
        <v>-5.50082674433164</v>
      </c>
    </row>
    <row r="18" spans="1:9" ht="12.75" customHeight="1">
      <c r="A18" s="19" t="s">
        <v>147</v>
      </c>
      <c r="B18" s="20">
        <v>7.7466159800000005</v>
      </c>
      <c r="C18" s="20">
        <v>4.7926761364427675</v>
      </c>
      <c r="D18" s="20">
        <v>-6.656807676987519</v>
      </c>
      <c r="E18" s="20">
        <v>2.012843347618815</v>
      </c>
      <c r="F18" s="20">
        <v>16.702719998826982</v>
      </c>
      <c r="G18" s="20">
        <v>0</v>
      </c>
      <c r="H18" s="20">
        <v>0</v>
      </c>
      <c r="I18" s="20">
        <v>0</v>
      </c>
    </row>
    <row r="19" spans="1:7" ht="12.75" customHeight="1">
      <c r="A19" s="19"/>
      <c r="B19" s="20"/>
      <c r="C19" s="21"/>
      <c r="D19" s="21"/>
      <c r="E19" s="21"/>
      <c r="F19" s="21"/>
      <c r="G19" s="21"/>
    </row>
    <row r="20" spans="1:9" s="23" customFormat="1" ht="12.75" customHeight="1">
      <c r="A20" s="15" t="s">
        <v>59</v>
      </c>
      <c r="B20" s="16">
        <v>252.00517349926534</v>
      </c>
      <c r="C20" s="24">
        <v>292.34764866852197</v>
      </c>
      <c r="D20" s="24">
        <v>319.0912927309988</v>
      </c>
      <c r="E20" s="24">
        <v>333.00679993294636</v>
      </c>
      <c r="F20" s="24">
        <v>346.86336083903285</v>
      </c>
      <c r="G20" s="24">
        <v>335.1201699876241</v>
      </c>
      <c r="H20" s="24">
        <v>339.1334230935337</v>
      </c>
      <c r="I20" s="24">
        <v>348.81962181041933</v>
      </c>
    </row>
    <row r="21" spans="1:9" s="26" customFormat="1" ht="12.75" customHeight="1">
      <c r="A21" s="19" t="s">
        <v>60</v>
      </c>
      <c r="B21" s="25"/>
      <c r="C21" s="25">
        <v>1.1600859006546318</v>
      </c>
      <c r="D21" s="25">
        <v>1.0914789093884594</v>
      </c>
      <c r="E21" s="25">
        <v>1.0436097991983713</v>
      </c>
      <c r="F21" s="25">
        <v>1.0416104443178837</v>
      </c>
      <c r="G21" s="25">
        <v>0.9661446201091894</v>
      </c>
      <c r="H21" s="25">
        <v>1.0119755641865955</v>
      </c>
      <c r="I21" s="25">
        <v>1.028561616335333</v>
      </c>
    </row>
    <row r="22" spans="1:7" s="26" customFormat="1" ht="12.75" customHeight="1">
      <c r="A22" s="27"/>
      <c r="B22" s="25"/>
      <c r="C22" s="21"/>
      <c r="D22" s="21"/>
      <c r="E22" s="21"/>
      <c r="F22" s="21"/>
      <c r="G22" s="21"/>
    </row>
    <row r="23" spans="1:9" ht="12.75" customHeight="1">
      <c r="A23" s="28" t="s">
        <v>61</v>
      </c>
      <c r="B23" s="29">
        <v>266.9629404183129</v>
      </c>
      <c r="C23" s="29">
        <v>295.3119563460535</v>
      </c>
      <c r="D23" s="29">
        <v>317.11791689999995</v>
      </c>
      <c r="E23" s="29">
        <v>316.30407993411933</v>
      </c>
      <c r="F23" s="30">
        <v>346.86336083903285</v>
      </c>
      <c r="G23" s="30">
        <v>335.1201699876241</v>
      </c>
      <c r="H23" s="30">
        <v>339.1334230935337</v>
      </c>
      <c r="I23" s="30">
        <v>348.81962181041933</v>
      </c>
    </row>
    <row r="24" spans="1:7" s="11" customFormat="1" ht="12.75" customHeight="1">
      <c r="A24" s="31"/>
      <c r="B24" s="32"/>
      <c r="C24" s="33"/>
      <c r="D24" s="33"/>
      <c r="E24" s="33"/>
      <c r="F24" s="33"/>
      <c r="G24" s="33"/>
    </row>
    <row r="25" spans="1:29" s="37" customFormat="1" ht="15.75" customHeight="1">
      <c r="A25" s="34" t="s">
        <v>68</v>
      </c>
      <c r="B25" s="35">
        <v>14.957766919047543</v>
      </c>
      <c r="C25" s="35">
        <v>2.964307677531508</v>
      </c>
      <c r="D25" s="35">
        <v>-1.9733758309988616</v>
      </c>
      <c r="E25" s="35">
        <v>-16.702719998827035</v>
      </c>
      <c r="F25" s="35">
        <v>0</v>
      </c>
      <c r="G25" s="35">
        <v>0</v>
      </c>
      <c r="H25" s="35">
        <v>0</v>
      </c>
      <c r="I25" s="35">
        <v>0</v>
      </c>
      <c r="J25" s="36"/>
      <c r="K25" s="36"/>
      <c r="L25" s="36"/>
      <c r="M25" s="36"/>
      <c r="N25" s="36"/>
      <c r="O25" s="36"/>
      <c r="P25" s="36"/>
      <c r="Q25" s="36"/>
      <c r="R25" s="36"/>
      <c r="S25" s="36"/>
      <c r="T25" s="36"/>
      <c r="U25" s="36"/>
      <c r="V25" s="36"/>
      <c r="W25" s="36"/>
      <c r="X25" s="36"/>
      <c r="Y25" s="36"/>
      <c r="Z25" s="36"/>
      <c r="AA25" s="36"/>
      <c r="AB25" s="36"/>
      <c r="AC25" s="36"/>
    </row>
    <row r="26" spans="1:9" s="40" customFormat="1" ht="12.75" customHeight="1">
      <c r="A26" s="38"/>
      <c r="B26" s="39"/>
      <c r="C26" s="39"/>
      <c r="E26" s="21"/>
      <c r="F26" s="21"/>
      <c r="G26" s="21"/>
      <c r="H26" s="21"/>
      <c r="I26" s="21"/>
    </row>
    <row r="27" spans="1:9" s="40" customFormat="1" ht="15">
      <c r="A27" s="38"/>
      <c r="B27" s="39"/>
      <c r="C27" s="39"/>
      <c r="D27" s="68"/>
      <c r="E27" s="69"/>
      <c r="F27" s="69"/>
      <c r="G27" s="69"/>
      <c r="H27" s="69"/>
      <c r="I27" s="69"/>
    </row>
    <row r="28" spans="1:9" s="40" customFormat="1" ht="15">
      <c r="A28" s="38"/>
      <c r="B28" s="39"/>
      <c r="C28" s="39"/>
      <c r="D28" s="68"/>
      <c r="E28" s="185"/>
      <c r="F28" s="181"/>
      <c r="G28" s="181"/>
      <c r="H28" s="181"/>
      <c r="I28" s="181"/>
    </row>
    <row r="29" spans="1:29" s="43" customFormat="1" ht="33" customHeight="1">
      <c r="A29" s="41" t="s">
        <v>71</v>
      </c>
      <c r="B29" s="42">
        <v>0.643</v>
      </c>
      <c r="C29" s="49">
        <v>-0.108</v>
      </c>
      <c r="D29" s="183" t="s">
        <v>27</v>
      </c>
      <c r="E29" s="182">
        <v>0.084</v>
      </c>
      <c r="F29" s="188">
        <v>0.12</v>
      </c>
      <c r="G29" s="188">
        <v>0</v>
      </c>
      <c r="H29" s="188">
        <v>0.04</v>
      </c>
      <c r="I29" s="188">
        <v>0.06</v>
      </c>
      <c r="J29" s="40"/>
      <c r="K29" s="40"/>
      <c r="L29" s="40"/>
      <c r="M29" s="40"/>
      <c r="N29" s="40"/>
      <c r="O29" s="40"/>
      <c r="P29" s="40"/>
      <c r="Q29" s="40"/>
      <c r="R29" s="40"/>
      <c r="S29" s="40"/>
      <c r="T29" s="40"/>
      <c r="U29" s="40"/>
      <c r="V29" s="40"/>
      <c r="W29" s="40"/>
      <c r="X29" s="40"/>
      <c r="Y29" s="40"/>
      <c r="Z29" s="40"/>
      <c r="AA29" s="40"/>
      <c r="AB29" s="40"/>
      <c r="AC29" s="40"/>
    </row>
    <row r="30" spans="1:9" s="44" customFormat="1" ht="12.75" customHeight="1">
      <c r="A30" s="179" t="s">
        <v>87</v>
      </c>
      <c r="B30" s="54" t="s">
        <v>72</v>
      </c>
      <c r="C30" s="54" t="s">
        <v>72</v>
      </c>
      <c r="D30" s="54" t="s">
        <v>73</v>
      </c>
      <c r="E30" s="54" t="s">
        <v>73</v>
      </c>
      <c r="F30" s="54" t="s">
        <v>73</v>
      </c>
      <c r="G30" s="54" t="s">
        <v>73</v>
      </c>
      <c r="H30" s="54" t="s">
        <v>73</v>
      </c>
      <c r="I30" s="54" t="s">
        <v>73</v>
      </c>
    </row>
    <row r="31" spans="1:9" s="44" customFormat="1" ht="12.75" customHeight="1">
      <c r="A31" s="180">
        <v>40269</v>
      </c>
      <c r="B31" s="54"/>
      <c r="C31" s="54"/>
      <c r="D31" s="56">
        <v>-0.1</v>
      </c>
      <c r="E31" s="25">
        <v>0.084</v>
      </c>
      <c r="F31" s="56">
        <v>0.08</v>
      </c>
      <c r="G31" s="56">
        <v>0.03</v>
      </c>
      <c r="H31" s="56">
        <v>0.04</v>
      </c>
      <c r="I31" s="56">
        <v>0.06</v>
      </c>
    </row>
    <row r="32" spans="1:9" s="44" customFormat="1" ht="12.75" customHeight="1">
      <c r="A32" s="180">
        <v>40179</v>
      </c>
      <c r="B32" s="54"/>
      <c r="C32" s="54"/>
      <c r="D32" s="25">
        <v>-0.1</v>
      </c>
      <c r="E32" s="190">
        <v>0.09</v>
      </c>
      <c r="F32" s="191">
        <v>0.04</v>
      </c>
      <c r="G32" s="191">
        <v>0.05</v>
      </c>
      <c r="H32" s="191">
        <v>0.07</v>
      </c>
      <c r="I32" s="57"/>
    </row>
    <row r="33" spans="1:9" s="44" customFormat="1" ht="12.75" customHeight="1">
      <c r="A33" s="180">
        <v>40087</v>
      </c>
      <c r="B33" s="54"/>
      <c r="C33" s="54"/>
      <c r="D33" s="25">
        <v>-0.1</v>
      </c>
      <c r="E33" s="56">
        <v>0.04</v>
      </c>
      <c r="F33" s="56">
        <v>0.05</v>
      </c>
      <c r="G33" s="56">
        <v>0.02</v>
      </c>
      <c r="H33" s="56">
        <v>0.02</v>
      </c>
      <c r="I33" s="57"/>
    </row>
    <row r="34" spans="1:9" s="44" customFormat="1" ht="12.75" customHeight="1">
      <c r="A34" s="178" t="s">
        <v>11</v>
      </c>
      <c r="B34" s="54"/>
      <c r="C34" s="54"/>
      <c r="D34" s="25">
        <v>-0.1</v>
      </c>
      <c r="E34" s="56">
        <v>-0.01</v>
      </c>
      <c r="F34" s="56">
        <v>0.06</v>
      </c>
      <c r="G34" s="56">
        <v>0.01</v>
      </c>
      <c r="H34" s="56">
        <v>0.05</v>
      </c>
      <c r="I34" s="57"/>
    </row>
    <row r="35" spans="1:9" s="44" customFormat="1" ht="12.75" customHeight="1" hidden="1">
      <c r="A35" s="180">
        <v>39995</v>
      </c>
      <c r="B35" s="54"/>
      <c r="C35" s="54"/>
      <c r="D35" s="25">
        <v>0.094</v>
      </c>
      <c r="E35" s="56">
        <v>-0.11</v>
      </c>
      <c r="F35" s="56">
        <v>0.11</v>
      </c>
      <c r="G35" s="56">
        <v>0.01</v>
      </c>
      <c r="H35" s="56">
        <v>0.05</v>
      </c>
      <c r="I35" s="57"/>
    </row>
    <row r="36" spans="1:9" s="44" customFormat="1" ht="12.75" customHeight="1" hidden="1">
      <c r="A36" s="180">
        <v>39904</v>
      </c>
      <c r="B36" s="25">
        <v>0.643</v>
      </c>
      <c r="C36" s="25">
        <v>-0.108</v>
      </c>
      <c r="D36" s="25">
        <v>0.094</v>
      </c>
      <c r="E36" s="56">
        <v>-0.03</v>
      </c>
      <c r="F36" s="56">
        <v>0.04</v>
      </c>
      <c r="G36" s="56">
        <v>0.01</v>
      </c>
      <c r="H36" s="56">
        <v>0.04</v>
      </c>
      <c r="I36" s="57"/>
    </row>
    <row r="37" spans="1:8" s="44" customFormat="1" ht="12.75" customHeight="1" hidden="1">
      <c r="A37" s="178" t="s">
        <v>25</v>
      </c>
      <c r="B37" s="25">
        <v>0.643</v>
      </c>
      <c r="C37" s="25">
        <v>-0.108</v>
      </c>
      <c r="D37" s="25">
        <v>0.094</v>
      </c>
      <c r="E37" s="57"/>
      <c r="F37" s="57"/>
      <c r="G37" s="57"/>
      <c r="H37" s="57"/>
    </row>
    <row r="38" spans="1:8" s="44" customFormat="1" ht="12.75" customHeight="1" hidden="1">
      <c r="A38" s="180">
        <v>39814</v>
      </c>
      <c r="B38" s="25">
        <v>0.643</v>
      </c>
      <c r="C38" s="25">
        <v>-0.108</v>
      </c>
      <c r="D38" s="25">
        <v>0.103</v>
      </c>
      <c r="E38" s="56">
        <v>-0.06</v>
      </c>
      <c r="F38" s="56">
        <v>0.03</v>
      </c>
      <c r="G38" s="56">
        <v>0.01</v>
      </c>
      <c r="H38" s="57"/>
    </row>
    <row r="39" spans="1:8" s="44" customFormat="1" ht="12.75" customHeight="1" hidden="1">
      <c r="A39" s="180">
        <v>39735</v>
      </c>
      <c r="B39" s="25">
        <v>0.643</v>
      </c>
      <c r="C39" s="25">
        <v>-0.108</v>
      </c>
      <c r="D39" s="25">
        <v>0.063</v>
      </c>
      <c r="E39" s="56">
        <v>0.05</v>
      </c>
      <c r="F39" s="56">
        <v>0.04</v>
      </c>
      <c r="G39" s="56">
        <v>0.03</v>
      </c>
      <c r="H39" s="57"/>
    </row>
    <row r="40" spans="1:8" s="44" customFormat="1" ht="12.75" customHeight="1" hidden="1">
      <c r="A40" s="180">
        <v>39643</v>
      </c>
      <c r="B40" s="25">
        <v>0.643</v>
      </c>
      <c r="C40" s="25">
        <v>-0.116</v>
      </c>
      <c r="D40" s="56">
        <v>0.03</v>
      </c>
      <c r="E40" s="56">
        <v>0.06</v>
      </c>
      <c r="F40" s="56">
        <v>0.04</v>
      </c>
      <c r="G40" s="56">
        <v>0.03</v>
      </c>
      <c r="H40" s="57"/>
    </row>
    <row r="41" spans="1:9" s="44" customFormat="1" ht="12.75" customHeight="1">
      <c r="A41" s="178" t="s">
        <v>88</v>
      </c>
      <c r="B41" s="57"/>
      <c r="C41" s="57"/>
      <c r="D41" s="56">
        <v>-0.024</v>
      </c>
      <c r="E41" s="56">
        <v>-0.022</v>
      </c>
      <c r="F41" s="56">
        <v>-0.03</v>
      </c>
      <c r="G41" s="56">
        <v>-0.03</v>
      </c>
      <c r="H41" s="56">
        <v>-0.03</v>
      </c>
      <c r="I41" s="56">
        <v>-0.03</v>
      </c>
    </row>
    <row r="42" spans="1:9" s="44" customFormat="1" ht="12.75" customHeight="1">
      <c r="A42" s="178" t="s">
        <v>7</v>
      </c>
      <c r="B42" s="54"/>
      <c r="C42" s="54"/>
      <c r="D42" s="25">
        <v>0.0382124870093532</v>
      </c>
      <c r="E42" s="25">
        <v>-0.0038500038500038913</v>
      </c>
      <c r="F42" s="25">
        <v>0.028368246115791917</v>
      </c>
      <c r="G42" s="25">
        <v>0.030066145520144305</v>
      </c>
      <c r="H42" s="25">
        <v>0.030064214827787428</v>
      </c>
      <c r="I42" s="25">
        <v>0.030036837631057134</v>
      </c>
    </row>
    <row r="43" spans="1:7" s="44" customFormat="1" ht="12.75" customHeight="1">
      <c r="A43" s="67"/>
      <c r="B43" s="54"/>
      <c r="C43" s="54"/>
      <c r="D43" s="54"/>
      <c r="E43" s="54"/>
      <c r="F43" s="54"/>
      <c r="G43" s="54"/>
    </row>
    <row r="44" spans="1:7" s="44" customFormat="1" ht="16.5">
      <c r="A44" s="67"/>
      <c r="B44" s="54"/>
      <c r="C44" s="54"/>
      <c r="D44" s="54"/>
      <c r="E44" s="184"/>
      <c r="F44" s="54"/>
      <c r="G44" s="54"/>
    </row>
    <row r="45" spans="1:9" ht="9.75">
      <c r="A45" s="45"/>
      <c r="B45" s="46"/>
      <c r="C45" s="46"/>
      <c r="D45" s="46"/>
      <c r="E45" s="46"/>
      <c r="F45" s="46"/>
      <c r="G45" s="46"/>
      <c r="H45" s="45"/>
      <c r="I45" s="45"/>
    </row>
    <row r="46" spans="1:6" ht="12.75" customHeight="1">
      <c r="A46" s="47" t="s">
        <v>63</v>
      </c>
      <c r="C46" s="3"/>
      <c r="D46" s="48"/>
      <c r="E46" s="48"/>
      <c r="F46" s="48"/>
    </row>
    <row r="47" spans="1:7" ht="11.25" customHeight="1">
      <c r="A47" s="194" t="s">
        <v>131</v>
      </c>
      <c r="B47" s="194"/>
      <c r="C47" s="194"/>
      <c r="D47" s="194"/>
      <c r="E47" s="194"/>
      <c r="F47" s="194"/>
      <c r="G47" s="194"/>
    </row>
    <row r="48" spans="1:8" ht="11.25" customHeight="1">
      <c r="A48" s="193" t="s">
        <v>24</v>
      </c>
      <c r="B48" s="193"/>
      <c r="C48" s="193"/>
      <c r="D48" s="193"/>
      <c r="E48" s="193"/>
      <c r="F48" s="193"/>
      <c r="G48" s="193"/>
      <c r="H48" s="193"/>
    </row>
    <row r="49" spans="1:8" ht="15">
      <c r="A49" s="186"/>
      <c r="B49" s="188"/>
      <c r="C49" s="188"/>
      <c r="D49" s="192"/>
      <c r="E49" s="192"/>
      <c r="F49" s="192"/>
      <c r="G49" s="192"/>
      <c r="H49" s="186"/>
    </row>
    <row r="50" spans="1:8" ht="9.75">
      <c r="A50" s="174" t="s">
        <v>132</v>
      </c>
      <c r="B50" s="172"/>
      <c r="C50" s="172"/>
      <c r="D50" s="172"/>
      <c r="E50" s="172"/>
      <c r="F50" s="172"/>
      <c r="G50" s="172"/>
      <c r="H50" s="173"/>
    </row>
    <row r="51" spans="1:8" ht="11.25" customHeight="1">
      <c r="A51" s="195" t="s">
        <v>96</v>
      </c>
      <c r="B51" s="195"/>
      <c r="C51" s="195"/>
      <c r="D51" s="195"/>
      <c r="E51" s="195"/>
      <c r="F51" s="195"/>
      <c r="G51" s="195"/>
      <c r="H51" s="195"/>
    </row>
    <row r="52" spans="1:9" ht="9.75">
      <c r="A52" s="196" t="s">
        <v>92</v>
      </c>
      <c r="B52" s="196"/>
      <c r="C52" s="196"/>
      <c r="D52" s="196"/>
      <c r="E52" s="196"/>
      <c r="F52" s="196"/>
      <c r="G52" s="196"/>
      <c r="H52" s="196"/>
      <c r="I52" s="196"/>
    </row>
    <row r="53" spans="1:9" ht="9.75">
      <c r="A53" s="196" t="s">
        <v>97</v>
      </c>
      <c r="B53" s="196"/>
      <c r="C53" s="196"/>
      <c r="D53" s="196"/>
      <c r="E53" s="196"/>
      <c r="F53" s="196"/>
      <c r="G53" s="196"/>
      <c r="H53" s="196"/>
      <c r="I53" s="196"/>
    </row>
    <row r="54" spans="1:9" ht="23.25" customHeight="1">
      <c r="A54" s="196" t="s">
        <v>19</v>
      </c>
      <c r="B54" s="196"/>
      <c r="C54" s="196"/>
      <c r="D54" s="196"/>
      <c r="E54" s="196"/>
      <c r="F54" s="196"/>
      <c r="G54" s="196"/>
      <c r="H54" s="196"/>
      <c r="I54" s="196"/>
    </row>
    <row r="55" spans="1:9" ht="9.75">
      <c r="A55" s="187"/>
      <c r="B55" s="187"/>
      <c r="C55" s="187"/>
      <c r="D55" s="187"/>
      <c r="E55" s="187"/>
      <c r="F55" s="187"/>
      <c r="G55" s="187"/>
      <c r="H55" s="187"/>
      <c r="I55" s="187"/>
    </row>
    <row r="56" spans="1:9" ht="9.75">
      <c r="A56" s="187"/>
      <c r="B56" s="187"/>
      <c r="C56" s="187"/>
      <c r="D56" s="187"/>
      <c r="E56" s="187"/>
      <c r="F56" s="187"/>
      <c r="G56" s="187"/>
      <c r="H56" s="187"/>
      <c r="I56" s="187"/>
    </row>
    <row r="57" spans="1:9" ht="9.75">
      <c r="A57" s="186" t="s">
        <v>133</v>
      </c>
      <c r="B57" s="187"/>
      <c r="C57" s="187"/>
      <c r="D57" s="187"/>
      <c r="E57" s="187"/>
      <c r="F57" s="187"/>
      <c r="G57" s="187"/>
      <c r="H57" s="187"/>
      <c r="I57" s="187"/>
    </row>
    <row r="58" spans="1:9" ht="9.75">
      <c r="A58" s="196" t="s">
        <v>14</v>
      </c>
      <c r="B58" s="196"/>
      <c r="C58" s="196"/>
      <c r="D58" s="196"/>
      <c r="E58" s="196"/>
      <c r="F58" s="196"/>
      <c r="G58" s="196"/>
      <c r="H58" s="196"/>
      <c r="I58" s="196"/>
    </row>
    <row r="59" spans="1:8" ht="11.25" customHeight="1">
      <c r="A59" s="193"/>
      <c r="B59" s="193"/>
      <c r="C59" s="193"/>
      <c r="D59" s="193"/>
      <c r="E59" s="193"/>
      <c r="F59" s="193"/>
      <c r="G59" s="193"/>
      <c r="H59" s="173"/>
    </row>
    <row r="60" spans="1:8" ht="9.75">
      <c r="A60" s="198" t="s">
        <v>82</v>
      </c>
      <c r="B60" s="198"/>
      <c r="C60" s="198"/>
      <c r="D60" s="198"/>
      <c r="E60" s="198"/>
      <c r="F60" s="198"/>
      <c r="G60" s="198"/>
      <c r="H60" s="173"/>
    </row>
    <row r="61" spans="1:8" ht="9.75">
      <c r="A61" s="196" t="s">
        <v>13</v>
      </c>
      <c r="B61" s="196"/>
      <c r="C61" s="196"/>
      <c r="D61" s="196"/>
      <c r="E61" s="196"/>
      <c r="F61" s="196"/>
      <c r="G61" s="196"/>
      <c r="H61" s="196"/>
    </row>
    <row r="62" spans="1:8" ht="11.25" customHeight="1">
      <c r="A62" s="193" t="s">
        <v>15</v>
      </c>
      <c r="B62" s="193"/>
      <c r="C62" s="193"/>
      <c r="D62" s="193"/>
      <c r="E62" s="193"/>
      <c r="F62" s="193"/>
      <c r="G62" s="193"/>
      <c r="H62" s="193"/>
    </row>
    <row r="63" spans="1:8" ht="11.25" customHeight="1">
      <c r="A63" s="193" t="s">
        <v>8</v>
      </c>
      <c r="B63" s="193"/>
      <c r="C63" s="193"/>
      <c r="D63" s="193"/>
      <c r="E63" s="193"/>
      <c r="F63" s="193"/>
      <c r="G63" s="193"/>
      <c r="H63" s="193"/>
    </row>
    <row r="64" spans="1:8" ht="11.25" customHeight="1">
      <c r="A64" s="193" t="s">
        <v>6</v>
      </c>
      <c r="B64" s="193"/>
      <c r="C64" s="193"/>
      <c r="D64" s="193"/>
      <c r="E64" s="193"/>
      <c r="F64" s="193"/>
      <c r="G64" s="193"/>
      <c r="H64" s="193"/>
    </row>
    <row r="65" spans="1:8" ht="11.25" customHeight="1">
      <c r="A65" s="193" t="s">
        <v>9</v>
      </c>
      <c r="B65" s="193"/>
      <c r="C65" s="193"/>
      <c r="D65" s="193"/>
      <c r="E65" s="193"/>
      <c r="F65" s="193"/>
      <c r="G65" s="193"/>
      <c r="H65" s="193"/>
    </row>
    <row r="66" spans="1:8" ht="11.25" customHeight="1">
      <c r="A66" s="193"/>
      <c r="B66" s="193"/>
      <c r="C66" s="193"/>
      <c r="D66" s="193"/>
      <c r="E66" s="193"/>
      <c r="F66" s="193"/>
      <c r="G66" s="193"/>
      <c r="H66" s="173"/>
    </row>
    <row r="67" spans="1:8" ht="11.25" customHeight="1">
      <c r="A67" s="198" t="s">
        <v>83</v>
      </c>
      <c r="B67" s="198"/>
      <c r="C67" s="198"/>
      <c r="D67" s="198"/>
      <c r="E67" s="198"/>
      <c r="F67" s="198"/>
      <c r="G67" s="198"/>
      <c r="H67" s="173"/>
    </row>
    <row r="68" spans="1:8" ht="11.25" customHeight="1">
      <c r="A68" s="193" t="s">
        <v>20</v>
      </c>
      <c r="B68" s="193"/>
      <c r="C68" s="193"/>
      <c r="D68" s="193"/>
      <c r="E68" s="193"/>
      <c r="F68" s="193"/>
      <c r="G68" s="193"/>
      <c r="H68" s="193"/>
    </row>
    <row r="69" spans="1:8" ht="11.25" customHeight="1">
      <c r="A69" s="193" t="s">
        <v>21</v>
      </c>
      <c r="B69" s="193"/>
      <c r="C69" s="193"/>
      <c r="D69" s="193"/>
      <c r="E69" s="193"/>
      <c r="F69" s="193"/>
      <c r="G69" s="193"/>
      <c r="H69" s="193"/>
    </row>
    <row r="70" spans="1:9" ht="9.75">
      <c r="A70" s="175"/>
      <c r="B70" s="175"/>
      <c r="C70" s="175"/>
      <c r="D70" s="175"/>
      <c r="E70" s="175"/>
      <c r="F70" s="175"/>
      <c r="G70" s="175"/>
      <c r="H70" s="175"/>
      <c r="I70" s="175"/>
    </row>
    <row r="71" spans="1:8" ht="11.25" customHeight="1">
      <c r="A71" s="176" t="s">
        <v>65</v>
      </c>
      <c r="B71" s="177"/>
      <c r="C71" s="177"/>
      <c r="D71" s="177"/>
      <c r="E71" s="173"/>
      <c r="F71" s="173"/>
      <c r="G71" s="173"/>
      <c r="H71" s="173"/>
    </row>
    <row r="72" spans="1:8" ht="11.25" customHeight="1">
      <c r="A72" s="197" t="s">
        <v>66</v>
      </c>
      <c r="B72" s="197"/>
      <c r="C72" s="197"/>
      <c r="D72" s="197"/>
      <c r="E72" s="197"/>
      <c r="F72" s="197"/>
      <c r="G72" s="197"/>
      <c r="H72" s="197"/>
    </row>
    <row r="73" spans="1:8" ht="9.75">
      <c r="A73" s="197"/>
      <c r="B73" s="197"/>
      <c r="C73" s="197"/>
      <c r="D73" s="197"/>
      <c r="E73" s="197"/>
      <c r="F73" s="197"/>
      <c r="G73" s="197"/>
      <c r="H73" s="197"/>
    </row>
    <row r="74" spans="1:8" ht="9.75">
      <c r="A74" s="197"/>
      <c r="B74" s="197"/>
      <c r="C74" s="197"/>
      <c r="D74" s="197"/>
      <c r="E74" s="197"/>
      <c r="F74" s="197"/>
      <c r="G74" s="197"/>
      <c r="H74" s="197"/>
    </row>
    <row r="75" spans="1:8" ht="9.75">
      <c r="A75" s="197"/>
      <c r="B75" s="197"/>
      <c r="C75" s="197"/>
      <c r="D75" s="197"/>
      <c r="E75" s="197"/>
      <c r="F75" s="197"/>
      <c r="G75" s="197"/>
      <c r="H75" s="197"/>
    </row>
    <row r="76" spans="1:8" ht="9.75">
      <c r="A76" s="197"/>
      <c r="B76" s="197"/>
      <c r="C76" s="197"/>
      <c r="D76" s="197"/>
      <c r="E76" s="197"/>
      <c r="F76" s="197"/>
      <c r="G76" s="197"/>
      <c r="H76" s="197"/>
    </row>
    <row r="77" spans="1:8" ht="9.75">
      <c r="A77" s="197"/>
      <c r="B77" s="197"/>
      <c r="C77" s="197"/>
      <c r="D77" s="197"/>
      <c r="E77" s="197"/>
      <c r="F77" s="197"/>
      <c r="G77" s="197"/>
      <c r="H77" s="197"/>
    </row>
    <row r="78" spans="1:8" ht="9.75">
      <c r="A78" s="197"/>
      <c r="B78" s="197"/>
      <c r="C78" s="197"/>
      <c r="D78" s="197"/>
      <c r="E78" s="197"/>
      <c r="F78" s="197"/>
      <c r="G78" s="197"/>
      <c r="H78" s="197"/>
    </row>
    <row r="79" spans="1:8" ht="9.75">
      <c r="A79" s="197"/>
      <c r="B79" s="197"/>
      <c r="C79" s="197"/>
      <c r="D79" s="197"/>
      <c r="E79" s="197"/>
      <c r="F79" s="197"/>
      <c r="G79" s="197"/>
      <c r="H79" s="197"/>
    </row>
    <row r="80" spans="1:8" ht="9.75">
      <c r="A80" s="197"/>
      <c r="B80" s="197"/>
      <c r="C80" s="197"/>
      <c r="D80" s="197"/>
      <c r="E80" s="197"/>
      <c r="F80" s="197"/>
      <c r="G80" s="197"/>
      <c r="H80" s="197"/>
    </row>
    <row r="81" spans="1:8" ht="9.75">
      <c r="A81" s="197"/>
      <c r="B81" s="197"/>
      <c r="C81" s="197"/>
      <c r="D81" s="197"/>
      <c r="E81" s="197"/>
      <c r="F81" s="197"/>
      <c r="G81" s="197"/>
      <c r="H81" s="197"/>
    </row>
    <row r="82" spans="1:8" ht="9.75">
      <c r="A82" s="197"/>
      <c r="B82" s="197"/>
      <c r="C82" s="197"/>
      <c r="D82" s="197"/>
      <c r="E82" s="197"/>
      <c r="F82" s="197"/>
      <c r="G82" s="197"/>
      <c r="H82" s="197"/>
    </row>
    <row r="83" spans="1:8" ht="9.75">
      <c r="A83" s="197"/>
      <c r="B83" s="197"/>
      <c r="C83" s="197"/>
      <c r="D83" s="197"/>
      <c r="E83" s="197"/>
      <c r="F83" s="197"/>
      <c r="G83" s="197"/>
      <c r="H83" s="197"/>
    </row>
  </sheetData>
  <sheetProtection/>
  <mergeCells count="19">
    <mergeCell ref="A68:H68"/>
    <mergeCell ref="A51:H51"/>
    <mergeCell ref="A65:H65"/>
    <mergeCell ref="A67:G67"/>
    <mergeCell ref="A52:I52"/>
    <mergeCell ref="A53:I53"/>
    <mergeCell ref="A61:H61"/>
    <mergeCell ref="A58:I58"/>
    <mergeCell ref="A54:I54"/>
    <mergeCell ref="A47:G47"/>
    <mergeCell ref="A48:H48"/>
    <mergeCell ref="A72:H83"/>
    <mergeCell ref="A63:H63"/>
    <mergeCell ref="A59:G59"/>
    <mergeCell ref="A62:H62"/>
    <mergeCell ref="A64:H64"/>
    <mergeCell ref="A60:G60"/>
    <mergeCell ref="A66:G66"/>
    <mergeCell ref="A69:H69"/>
  </mergeCells>
  <printOptions/>
  <pageMargins left="0.75" right="0.75" top="1" bottom="1" header="0.5" footer="0.5"/>
  <pageSetup fitToHeight="1" fitToWidth="1" horizontalDpi="600" verticalDpi="600" orientation="portrait" paperSize="9" scale="68"/>
  <headerFooter alignWithMargins="0">
    <oddFooter>&amp;RUncontrolled when printed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C79"/>
  <sheetViews>
    <sheetView zoomScale="75" zoomScaleNormal="75" workbookViewId="0" topLeftCell="A10">
      <selection activeCell="A28" sqref="A28"/>
    </sheetView>
  </sheetViews>
  <sheetFormatPr defaultColWidth="9.140625" defaultRowHeight="12.75"/>
  <cols>
    <col min="1" max="1" width="71.421875" style="10" bestFit="1" customWidth="1"/>
    <col min="2" max="2" width="14.28125" style="9" hidden="1" customWidth="1"/>
    <col min="3" max="3" width="12.8515625" style="9" hidden="1" customWidth="1"/>
    <col min="4" max="4" width="12.8515625" style="9" bestFit="1" customWidth="1"/>
    <col min="5" max="7" width="11.421875" style="9" customWidth="1"/>
    <col min="8" max="16384" width="9.140625" style="10" customWidth="1"/>
  </cols>
  <sheetData>
    <row r="1" spans="1:2" ht="12.75">
      <c r="A1" s="7" t="s">
        <v>69</v>
      </c>
      <c r="B1" s="8"/>
    </row>
    <row r="2" ht="9.75">
      <c r="A2" s="11" t="s">
        <v>137</v>
      </c>
    </row>
    <row r="3" spans="1:7" ht="12">
      <c r="A3" s="12">
        <v>40374</v>
      </c>
      <c r="B3" s="6"/>
      <c r="C3" s="6"/>
      <c r="D3" s="6"/>
      <c r="E3" s="6"/>
      <c r="F3" s="6"/>
      <c r="G3" s="6"/>
    </row>
    <row r="4" spans="1:9" ht="12.75" customHeight="1">
      <c r="A4" s="2" t="s">
        <v>138</v>
      </c>
      <c r="B4" s="4" t="s">
        <v>106</v>
      </c>
      <c r="C4" s="4" t="s">
        <v>107</v>
      </c>
      <c r="D4" s="4" t="s">
        <v>131</v>
      </c>
      <c r="E4" s="4" t="s">
        <v>132</v>
      </c>
      <c r="F4" s="4" t="s">
        <v>133</v>
      </c>
      <c r="G4" s="4" t="s">
        <v>134</v>
      </c>
      <c r="H4" s="59" t="s">
        <v>78</v>
      </c>
      <c r="I4" s="59" t="s">
        <v>79</v>
      </c>
    </row>
    <row r="5" spans="1:7" ht="12.75" customHeight="1">
      <c r="A5"/>
      <c r="E5" s="6" t="s">
        <v>139</v>
      </c>
      <c r="F5" s="6"/>
      <c r="G5" s="6"/>
    </row>
    <row r="6" spans="1:9" ht="12.75" customHeight="1">
      <c r="A6" t="s">
        <v>140</v>
      </c>
      <c r="B6" s="13">
        <v>254.72877198088153</v>
      </c>
      <c r="C6" s="13">
        <v>251.31</v>
      </c>
      <c r="D6" s="13">
        <v>252.79</v>
      </c>
      <c r="E6" s="13">
        <v>254.99</v>
      </c>
      <c r="F6" s="13">
        <v>258.91</v>
      </c>
      <c r="G6" s="13">
        <v>261.29</v>
      </c>
      <c r="H6" s="58"/>
      <c r="I6" s="58"/>
    </row>
    <row r="7" spans="1:9" ht="12.75" customHeight="1">
      <c r="A7" t="s">
        <v>103</v>
      </c>
      <c r="B7" s="13">
        <v>36.44279400813804</v>
      </c>
      <c r="C7" s="13">
        <v>34.7</v>
      </c>
      <c r="D7" s="13">
        <v>34.62</v>
      </c>
      <c r="E7" s="13">
        <v>34.55</v>
      </c>
      <c r="F7" s="13">
        <v>34.48</v>
      </c>
      <c r="G7" s="13">
        <v>34.41</v>
      </c>
      <c r="H7" s="58"/>
      <c r="I7" s="58"/>
    </row>
    <row r="8" spans="1:9" ht="12.75" customHeight="1">
      <c r="A8" t="s">
        <v>141</v>
      </c>
      <c r="B8" s="13">
        <v>14</v>
      </c>
      <c r="C8" s="13">
        <v>9</v>
      </c>
      <c r="D8" s="13">
        <v>8.7</v>
      </c>
      <c r="E8" s="13">
        <v>8.5</v>
      </c>
      <c r="F8" s="13">
        <v>8.4</v>
      </c>
      <c r="G8" s="13">
        <v>8.3</v>
      </c>
      <c r="H8" s="58"/>
      <c r="I8" s="58"/>
    </row>
    <row r="9" spans="1:7" ht="12.75" customHeight="1">
      <c r="A9"/>
      <c r="B9" s="14"/>
      <c r="C9" s="6"/>
      <c r="D9" s="6"/>
      <c r="E9" s="6"/>
      <c r="F9" s="6"/>
      <c r="G9" s="6"/>
    </row>
    <row r="10" spans="1:9" s="18" customFormat="1" ht="12.75" customHeight="1">
      <c r="A10" s="15" t="s">
        <v>142</v>
      </c>
      <c r="B10" s="16">
        <v>305.17156598901954</v>
      </c>
      <c r="C10" s="17">
        <v>295.01</v>
      </c>
      <c r="D10" s="17">
        <v>296.11</v>
      </c>
      <c r="E10" s="17">
        <v>298.04</v>
      </c>
      <c r="F10" s="17">
        <v>301.79</v>
      </c>
      <c r="G10" s="17">
        <v>304</v>
      </c>
      <c r="H10" s="17">
        <v>304</v>
      </c>
      <c r="I10" s="17">
        <v>304</v>
      </c>
    </row>
    <row r="11" spans="1:7" ht="12.75" customHeight="1">
      <c r="A11" s="19"/>
      <c r="B11" s="20"/>
      <c r="C11" s="21"/>
      <c r="D11" s="21"/>
      <c r="E11" s="21"/>
      <c r="F11" s="21"/>
      <c r="G11" s="21"/>
    </row>
    <row r="12" spans="1:9" ht="12.75" customHeight="1">
      <c r="A12" s="19" t="s">
        <v>143</v>
      </c>
      <c r="B12" s="20"/>
      <c r="C12" s="22">
        <v>1.10719</v>
      </c>
      <c r="D12" s="22">
        <v>1.1494954859267126</v>
      </c>
      <c r="E12" s="22">
        <v>1.1450699238803326</v>
      </c>
      <c r="F12" s="22">
        <v>1.177553549300761</v>
      </c>
      <c r="G12" s="22">
        <v>1.2129580456718</v>
      </c>
      <c r="H12" s="22">
        <v>1.2494246769339703</v>
      </c>
      <c r="I12" s="22">
        <v>1.2869534430872718</v>
      </c>
    </row>
    <row r="13" spans="1:7" ht="12.75" customHeight="1">
      <c r="A13" s="19"/>
      <c r="B13" s="20"/>
      <c r="C13" s="21"/>
      <c r="D13" s="21"/>
      <c r="E13" s="21"/>
      <c r="F13" s="21"/>
      <c r="G13" s="21"/>
    </row>
    <row r="14" spans="1:9" s="23" customFormat="1" ht="12.75" customHeight="1">
      <c r="A14" s="15" t="s">
        <v>144</v>
      </c>
      <c r="B14" s="16">
        <v>305.17156598901954</v>
      </c>
      <c r="C14" s="17">
        <v>326.63212189999996</v>
      </c>
      <c r="D14" s="17">
        <v>340.3771083377588</v>
      </c>
      <c r="E14" s="17">
        <v>341.2766401132943</v>
      </c>
      <c r="F14" s="17">
        <v>355.3738856434767</v>
      </c>
      <c r="G14" s="17">
        <v>368.7392458842273</v>
      </c>
      <c r="H14" s="17">
        <v>379.82510178792705</v>
      </c>
      <c r="I14" s="17">
        <v>391.23384669853067</v>
      </c>
    </row>
    <row r="15" spans="1:7" ht="12.75" customHeight="1">
      <c r="A15" s="19"/>
      <c r="B15" s="20"/>
      <c r="C15" s="21"/>
      <c r="D15" s="21"/>
      <c r="E15" s="21"/>
      <c r="F15" s="21"/>
      <c r="G15" s="21"/>
    </row>
    <row r="16" spans="1:9" ht="12.75" customHeight="1">
      <c r="A16" s="19" t="s">
        <v>145</v>
      </c>
      <c r="B16" s="20">
        <v>0</v>
      </c>
      <c r="C16" s="20">
        <v>-0.4044115718619642</v>
      </c>
      <c r="D16" s="20">
        <v>-0.49857549464475387</v>
      </c>
      <c r="E16" s="20">
        <v>-4.122082441927456</v>
      </c>
      <c r="F16" s="20">
        <v>-5.925198967623405</v>
      </c>
      <c r="G16" s="20">
        <v>-7.8562364951207115</v>
      </c>
      <c r="H16" s="20">
        <v>-14.413471882793125</v>
      </c>
      <c r="I16" s="20">
        <v>-15.048059145726913</v>
      </c>
    </row>
    <row r="17" spans="1:9" ht="12.75" customHeight="1">
      <c r="A17" s="19" t="s">
        <v>146</v>
      </c>
      <c r="B17" s="20">
        <v>-18.7339138259918</v>
      </c>
      <c r="C17" s="20">
        <v>6.068327843979235</v>
      </c>
      <c r="D17" s="20">
        <v>5.13648473793797</v>
      </c>
      <c r="E17" s="20">
        <v>8.215580482917849</v>
      </c>
      <c r="F17" s="20">
        <v>-8.937787961653965</v>
      </c>
      <c r="G17" s="20">
        <v>4.271627801276612</v>
      </c>
      <c r="H17" s="20">
        <v>-5.050481550492021</v>
      </c>
      <c r="I17" s="20">
        <v>-5.50082674433164</v>
      </c>
    </row>
    <row r="18" spans="1:9" ht="12.75" customHeight="1">
      <c r="A18" s="19" t="s">
        <v>147</v>
      </c>
      <c r="B18" s="20">
        <v>8.94798317</v>
      </c>
      <c r="C18" s="20">
        <v>8.248730471609127</v>
      </c>
      <c r="D18" s="20">
        <v>11.957946275018884</v>
      </c>
      <c r="E18" s="20">
        <v>11.602887946751261</v>
      </c>
      <c r="F18" s="20">
        <v>4.616751343130442</v>
      </c>
      <c r="G18" s="20">
        <v>0</v>
      </c>
      <c r="H18" s="20">
        <v>0</v>
      </c>
      <c r="I18" s="20">
        <v>0</v>
      </c>
    </row>
    <row r="19" spans="1:7" ht="12.75" customHeight="1">
      <c r="A19" s="19"/>
      <c r="B19" s="20"/>
      <c r="C19" s="21"/>
      <c r="D19" s="21"/>
      <c r="E19" s="21"/>
      <c r="F19" s="21"/>
      <c r="G19" s="21"/>
    </row>
    <row r="20" spans="1:9" s="23" customFormat="1" ht="12.75" customHeight="1">
      <c r="A20" s="15" t="s">
        <v>59</v>
      </c>
      <c r="B20" s="16">
        <v>295.3856353330277</v>
      </c>
      <c r="C20" s="24">
        <v>340.5447686437264</v>
      </c>
      <c r="D20" s="24">
        <v>356.9729638560709</v>
      </c>
      <c r="E20" s="24">
        <v>356.973026101036</v>
      </c>
      <c r="F20" s="24">
        <v>345.12765005732973</v>
      </c>
      <c r="G20" s="24">
        <v>365.1546371903832</v>
      </c>
      <c r="H20" s="24">
        <v>360.3611483546419</v>
      </c>
      <c r="I20" s="24">
        <v>370.6849608084721</v>
      </c>
    </row>
    <row r="21" spans="1:9" s="26" customFormat="1" ht="12.75" customHeight="1">
      <c r="A21" s="19" t="s">
        <v>60</v>
      </c>
      <c r="B21" s="25"/>
      <c r="C21" s="25">
        <v>1.1528819546684617</v>
      </c>
      <c r="D21" s="25">
        <v>1.0482409266710289</v>
      </c>
      <c r="E21" s="25">
        <v>1.0000001743688498</v>
      </c>
      <c r="F21" s="25">
        <v>0.9668171677477009</v>
      </c>
      <c r="G21" s="25">
        <v>1.0580277677830991</v>
      </c>
      <c r="H21" s="25">
        <v>0.9868727154264726</v>
      </c>
      <c r="I21" s="25">
        <v>1.0286485169141215</v>
      </c>
    </row>
    <row r="22" spans="1:7" s="26" customFormat="1" ht="12.75" customHeight="1">
      <c r="A22" s="27"/>
      <c r="B22" s="25"/>
      <c r="C22" s="21"/>
      <c r="D22" s="21"/>
      <c r="E22" s="21"/>
      <c r="F22" s="21"/>
      <c r="G22" s="21"/>
    </row>
    <row r="23" spans="1:9" ht="12.75" customHeight="1">
      <c r="A23" s="28" t="s">
        <v>61</v>
      </c>
      <c r="B23" s="29">
        <v>310.68371422542197</v>
      </c>
      <c r="C23" s="29">
        <v>327.50756371817835</v>
      </c>
      <c r="D23" s="29">
        <v>345.42780172000005</v>
      </c>
      <c r="E23" s="29">
        <v>352.42450261026704</v>
      </c>
      <c r="F23" s="30">
        <v>345.12765005732973</v>
      </c>
      <c r="G23" s="30">
        <v>365.1546371903832</v>
      </c>
      <c r="H23" s="30">
        <v>360.3611483546419</v>
      </c>
      <c r="I23" s="30">
        <v>370.6849608084721</v>
      </c>
    </row>
    <row r="24" spans="1:7" s="11" customFormat="1" ht="12.75" customHeight="1">
      <c r="A24" s="31"/>
      <c r="B24" s="32"/>
      <c r="C24" s="33"/>
      <c r="D24" s="33"/>
      <c r="E24" s="33"/>
      <c r="F24" s="33"/>
      <c r="G24" s="33"/>
    </row>
    <row r="25" spans="1:29" s="37" customFormat="1" ht="15.75" customHeight="1">
      <c r="A25" s="34" t="s">
        <v>68</v>
      </c>
      <c r="B25" s="35">
        <v>15.298078892394244</v>
      </c>
      <c r="C25" s="35">
        <v>-13.037204925548053</v>
      </c>
      <c r="D25" s="35">
        <v>-11.545162136070871</v>
      </c>
      <c r="E25" s="35">
        <v>-4.548523490768957</v>
      </c>
      <c r="F25" s="35">
        <v>0</v>
      </c>
      <c r="G25" s="35">
        <v>0</v>
      </c>
      <c r="H25" s="35">
        <v>0</v>
      </c>
      <c r="I25" s="35">
        <v>0</v>
      </c>
      <c r="J25" s="36"/>
      <c r="K25" s="36"/>
      <c r="L25" s="36"/>
      <c r="M25" s="36"/>
      <c r="N25" s="36"/>
      <c r="O25" s="36"/>
      <c r="P25" s="36"/>
      <c r="Q25" s="36"/>
      <c r="R25" s="36"/>
      <c r="S25" s="36"/>
      <c r="T25" s="36"/>
      <c r="U25" s="36"/>
      <c r="V25" s="36"/>
      <c r="W25" s="36"/>
      <c r="X25" s="36"/>
      <c r="Y25" s="36"/>
      <c r="Z25" s="36"/>
      <c r="AA25" s="36"/>
      <c r="AB25" s="36"/>
      <c r="AC25" s="36"/>
    </row>
    <row r="26" spans="1:9" s="40" customFormat="1" ht="12.75" customHeight="1">
      <c r="A26" s="38"/>
      <c r="B26" s="39"/>
      <c r="C26" s="39"/>
      <c r="E26" s="21"/>
      <c r="F26" s="21"/>
      <c r="G26" s="21"/>
      <c r="H26" s="21"/>
      <c r="I26" s="21"/>
    </row>
    <row r="27" spans="1:9" s="40" customFormat="1" ht="12.75" customHeight="1">
      <c r="A27" s="38"/>
      <c r="B27" s="39"/>
      <c r="C27" s="39"/>
      <c r="D27" s="68"/>
      <c r="E27" s="69"/>
      <c r="F27" s="69"/>
      <c r="G27" s="69"/>
      <c r="H27" s="69"/>
      <c r="I27" s="69"/>
    </row>
    <row r="28" spans="1:9" s="40" customFormat="1" ht="15">
      <c r="A28" s="38"/>
      <c r="B28" s="39"/>
      <c r="C28" s="39"/>
      <c r="D28" s="68"/>
      <c r="E28" s="185"/>
      <c r="F28" s="181"/>
      <c r="G28" s="181"/>
      <c r="H28" s="181"/>
      <c r="I28" s="181"/>
    </row>
    <row r="29" spans="1:29" s="43" customFormat="1" ht="34.5" customHeight="1">
      <c r="A29" s="41" t="s">
        <v>71</v>
      </c>
      <c r="B29" s="42">
        <v>0.231</v>
      </c>
      <c r="C29" s="49">
        <v>-0.005</v>
      </c>
      <c r="D29" s="182">
        <v>-0.036</v>
      </c>
      <c r="E29" s="182">
        <v>0.063</v>
      </c>
      <c r="F29" s="188">
        <v>0.01</v>
      </c>
      <c r="G29" s="188">
        <v>0.09</v>
      </c>
      <c r="H29" s="188">
        <v>0.02</v>
      </c>
      <c r="I29" s="188">
        <v>0.06</v>
      </c>
      <c r="J29" s="40"/>
      <c r="K29" s="40"/>
      <c r="L29" s="40"/>
      <c r="M29" s="40"/>
      <c r="N29" s="40"/>
      <c r="O29" s="40"/>
      <c r="P29" s="40"/>
      <c r="Q29" s="40"/>
      <c r="R29" s="40"/>
      <c r="S29" s="40"/>
      <c r="T29" s="40"/>
      <c r="U29" s="40"/>
      <c r="V29" s="40"/>
      <c r="W29" s="40"/>
      <c r="X29" s="40"/>
      <c r="Y29" s="40"/>
      <c r="Z29" s="40"/>
      <c r="AA29" s="40"/>
      <c r="AB29" s="40"/>
      <c r="AC29" s="40"/>
    </row>
    <row r="30" spans="1:9" s="44" customFormat="1" ht="12.75" customHeight="1">
      <c r="A30" s="179" t="s">
        <v>87</v>
      </c>
      <c r="B30" s="54" t="s">
        <v>72</v>
      </c>
      <c r="C30" s="54" t="s">
        <v>72</v>
      </c>
      <c r="D30" s="54" t="s">
        <v>73</v>
      </c>
      <c r="E30" s="54" t="s">
        <v>73</v>
      </c>
      <c r="F30" s="54" t="s">
        <v>73</v>
      </c>
      <c r="G30" s="54" t="s">
        <v>73</v>
      </c>
      <c r="H30" s="54" t="s">
        <v>73</v>
      </c>
      <c r="I30" s="54" t="s">
        <v>73</v>
      </c>
    </row>
    <row r="31" spans="1:9" s="44" customFormat="1" ht="12.75" customHeight="1">
      <c r="A31" s="180">
        <v>40269</v>
      </c>
      <c r="B31" s="54"/>
      <c r="C31" s="54"/>
      <c r="D31" s="25">
        <v>-0.036</v>
      </c>
      <c r="E31" s="25">
        <v>0.063</v>
      </c>
      <c r="F31" s="56">
        <v>0.01</v>
      </c>
      <c r="G31" s="56">
        <v>0.1</v>
      </c>
      <c r="H31" s="56">
        <v>0.02</v>
      </c>
      <c r="I31" s="56">
        <v>0.06</v>
      </c>
    </row>
    <row r="32" spans="1:9" s="44" customFormat="1" ht="12.75" customHeight="1">
      <c r="A32" s="180">
        <v>40179</v>
      </c>
      <c r="B32" s="54"/>
      <c r="C32" s="54"/>
      <c r="D32" s="25">
        <v>-0.036</v>
      </c>
      <c r="E32" s="190">
        <v>0.059</v>
      </c>
      <c r="F32" s="191">
        <v>-0.02</v>
      </c>
      <c r="G32" s="191">
        <v>0.1</v>
      </c>
      <c r="H32" s="191">
        <v>0.03</v>
      </c>
      <c r="I32" s="57"/>
    </row>
    <row r="33" spans="1:9" s="44" customFormat="1" ht="12.75" customHeight="1">
      <c r="A33" s="180">
        <v>40087</v>
      </c>
      <c r="B33" s="54"/>
      <c r="C33" s="54"/>
      <c r="D33" s="25">
        <v>-0.036</v>
      </c>
      <c r="E33" s="56">
        <v>0.02</v>
      </c>
      <c r="F33" s="56">
        <v>0</v>
      </c>
      <c r="G33" s="56">
        <v>0.06</v>
      </c>
      <c r="H33" s="56">
        <v>-0.02</v>
      </c>
      <c r="I33" s="57"/>
    </row>
    <row r="34" spans="1:9" s="44" customFormat="1" ht="12.75" customHeight="1">
      <c r="A34" s="178" t="s">
        <v>11</v>
      </c>
      <c r="B34" s="54"/>
      <c r="C34" s="54"/>
      <c r="D34" s="57"/>
      <c r="E34" s="57"/>
      <c r="F34" s="57"/>
      <c r="G34" s="57"/>
      <c r="H34" s="57"/>
      <c r="I34" s="57"/>
    </row>
    <row r="35" spans="1:9" s="44" customFormat="1" ht="12.75" customHeight="1" hidden="1">
      <c r="A35" s="180">
        <v>39995</v>
      </c>
      <c r="B35" s="54"/>
      <c r="C35" s="54"/>
      <c r="D35" s="25">
        <v>-0.036</v>
      </c>
      <c r="E35" s="56">
        <v>0.01</v>
      </c>
      <c r="F35" s="56">
        <v>0</v>
      </c>
      <c r="G35" s="56">
        <v>0.05</v>
      </c>
      <c r="H35" s="56">
        <v>0.01</v>
      </c>
      <c r="I35" s="57"/>
    </row>
    <row r="36" spans="1:9" s="44" customFormat="1" ht="12.75" customHeight="1" hidden="1">
      <c r="A36" s="180">
        <v>39904</v>
      </c>
      <c r="B36" s="25">
        <v>0.231</v>
      </c>
      <c r="C36" s="25">
        <v>-0.005</v>
      </c>
      <c r="D36" s="25">
        <v>-0.036</v>
      </c>
      <c r="E36" s="56">
        <v>0</v>
      </c>
      <c r="F36" s="56">
        <v>0</v>
      </c>
      <c r="G36" s="56">
        <v>0.05</v>
      </c>
      <c r="H36" s="56">
        <v>0</v>
      </c>
      <c r="I36" s="57"/>
    </row>
    <row r="37" spans="1:8" s="44" customFormat="1" ht="12.75" customHeight="1" hidden="1">
      <c r="A37" s="178" t="s">
        <v>25</v>
      </c>
      <c r="B37" s="25">
        <v>0.231</v>
      </c>
      <c r="C37" s="25">
        <v>-0.005</v>
      </c>
      <c r="D37" s="25">
        <v>-0.036</v>
      </c>
      <c r="E37" s="57"/>
      <c r="F37" s="57"/>
      <c r="G37" s="57"/>
      <c r="H37" s="57"/>
    </row>
    <row r="38" spans="1:8" s="44" customFormat="1" ht="12.75" customHeight="1" hidden="1">
      <c r="A38" s="180">
        <v>39814</v>
      </c>
      <c r="B38" s="25">
        <v>0.231</v>
      </c>
      <c r="C38" s="25">
        <v>-0.005</v>
      </c>
      <c r="D38" s="25">
        <v>-0.028</v>
      </c>
      <c r="E38" s="56">
        <v>-0.02</v>
      </c>
      <c r="F38" s="56">
        <v>0.01</v>
      </c>
      <c r="G38" s="56">
        <v>0.05</v>
      </c>
      <c r="H38" s="57"/>
    </row>
    <row r="39" spans="1:8" s="44" customFormat="1" ht="12.75" customHeight="1" hidden="1">
      <c r="A39" s="180">
        <v>39735</v>
      </c>
      <c r="B39" s="25">
        <v>0.231</v>
      </c>
      <c r="C39" s="25">
        <v>-0.005</v>
      </c>
      <c r="D39" s="25">
        <v>-0.062</v>
      </c>
      <c r="E39" s="56">
        <v>0.04</v>
      </c>
      <c r="F39" s="56">
        <v>0.03</v>
      </c>
      <c r="G39" s="56">
        <v>0.03</v>
      </c>
      <c r="H39" s="57"/>
    </row>
    <row r="40" spans="1:8" s="44" customFormat="1" ht="12.75" customHeight="1" hidden="1">
      <c r="A40" s="180">
        <v>39643</v>
      </c>
      <c r="B40" s="25">
        <v>0.231</v>
      </c>
      <c r="C40" s="25">
        <v>0</v>
      </c>
      <c r="D40" s="56">
        <v>-0.09</v>
      </c>
      <c r="E40" s="56">
        <v>0.04</v>
      </c>
      <c r="F40" s="56">
        <v>0.04</v>
      </c>
      <c r="G40" s="56">
        <v>0.03</v>
      </c>
      <c r="H40" s="57"/>
    </row>
    <row r="41" spans="1:9" s="44" customFormat="1" ht="12.75" customHeight="1">
      <c r="A41" s="178" t="s">
        <v>88</v>
      </c>
      <c r="B41" s="57"/>
      <c r="C41" s="57"/>
      <c r="D41" s="56">
        <v>-0.034</v>
      </c>
      <c r="E41" s="56">
        <v>-0.053</v>
      </c>
      <c r="F41" s="56">
        <v>-0.03</v>
      </c>
      <c r="G41" s="56">
        <v>-0.03</v>
      </c>
      <c r="H41" s="56">
        <v>-0.03</v>
      </c>
      <c r="I41" s="56">
        <v>-0.03</v>
      </c>
    </row>
    <row r="42" spans="1:9" s="44" customFormat="1" ht="12.75" customHeight="1">
      <c r="A42" s="178" t="s">
        <v>7</v>
      </c>
      <c r="B42" s="54"/>
      <c r="C42" s="54"/>
      <c r="D42" s="25">
        <v>0.0382124870093532</v>
      </c>
      <c r="E42" s="25">
        <v>-0.0038500038500038913</v>
      </c>
      <c r="F42" s="25">
        <v>0.028368246115791917</v>
      </c>
      <c r="G42" s="25">
        <v>0.030066145520144305</v>
      </c>
      <c r="H42" s="25">
        <v>0.030064214827787428</v>
      </c>
      <c r="I42" s="25">
        <v>0.030036837631057134</v>
      </c>
    </row>
    <row r="43" spans="1:7" s="44" customFormat="1" ht="12.75" customHeight="1">
      <c r="A43" s="67"/>
      <c r="B43" s="54"/>
      <c r="C43" s="54"/>
      <c r="D43" s="54"/>
      <c r="E43" s="54"/>
      <c r="F43" s="54"/>
      <c r="G43" s="54"/>
    </row>
    <row r="44" spans="1:7" s="44" customFormat="1" ht="16.5">
      <c r="A44" s="67"/>
      <c r="B44" s="54"/>
      <c r="C44" s="54"/>
      <c r="D44" s="54"/>
      <c r="E44" s="184"/>
      <c r="F44" s="54"/>
      <c r="G44" s="54"/>
    </row>
    <row r="45" spans="1:9" ht="9.75">
      <c r="A45" s="45"/>
      <c r="B45" s="46"/>
      <c r="C45" s="46"/>
      <c r="D45" s="46"/>
      <c r="E45" s="46"/>
      <c r="F45" s="46"/>
      <c r="G45" s="46"/>
      <c r="H45" s="45"/>
      <c r="I45" s="45"/>
    </row>
    <row r="46" spans="1:6" ht="12.75" customHeight="1">
      <c r="A46" s="47" t="s">
        <v>63</v>
      </c>
      <c r="C46" s="3"/>
      <c r="D46" s="48"/>
      <c r="E46" s="48"/>
      <c r="F46" s="48"/>
    </row>
    <row r="47" spans="1:7" ht="11.25" customHeight="1">
      <c r="A47" s="194" t="s">
        <v>131</v>
      </c>
      <c r="B47" s="194"/>
      <c r="C47" s="194"/>
      <c r="D47" s="194"/>
      <c r="E47" s="194"/>
      <c r="F47" s="194"/>
      <c r="G47" s="194"/>
    </row>
    <row r="48" spans="1:8" ht="11.25" customHeight="1">
      <c r="A48" s="193" t="s">
        <v>24</v>
      </c>
      <c r="B48" s="193"/>
      <c r="C48" s="193"/>
      <c r="D48" s="193"/>
      <c r="E48" s="193"/>
      <c r="F48" s="193"/>
      <c r="G48" s="193"/>
      <c r="H48" s="193"/>
    </row>
    <row r="49" spans="1:8" ht="15">
      <c r="A49" s="186"/>
      <c r="B49" s="188"/>
      <c r="C49" s="188"/>
      <c r="D49" s="192"/>
      <c r="E49" s="192"/>
      <c r="F49" s="192"/>
      <c r="G49" s="192"/>
      <c r="H49" s="186"/>
    </row>
    <row r="50" spans="1:8" ht="9.75">
      <c r="A50" s="174" t="s">
        <v>132</v>
      </c>
      <c r="B50" s="172"/>
      <c r="C50" s="172"/>
      <c r="D50" s="172"/>
      <c r="E50" s="172"/>
      <c r="F50" s="172"/>
      <c r="G50" s="172"/>
      <c r="H50" s="173"/>
    </row>
    <row r="51" spans="1:8" ht="11.25" customHeight="1">
      <c r="A51" s="195" t="s">
        <v>91</v>
      </c>
      <c r="B51" s="195"/>
      <c r="C51" s="195"/>
      <c r="D51" s="195"/>
      <c r="E51" s="195"/>
      <c r="F51" s="195"/>
      <c r="G51" s="195"/>
      <c r="H51" s="195"/>
    </row>
    <row r="52" spans="1:9" ht="9.75">
      <c r="A52" s="196" t="s">
        <v>92</v>
      </c>
      <c r="B52" s="196"/>
      <c r="C52" s="196"/>
      <c r="D52" s="196"/>
      <c r="E52" s="196"/>
      <c r="F52" s="196"/>
      <c r="G52" s="196"/>
      <c r="H52" s="196"/>
      <c r="I52" s="196"/>
    </row>
    <row r="53" spans="1:9" ht="9.75">
      <c r="A53" s="196" t="s">
        <v>89</v>
      </c>
      <c r="B53" s="196"/>
      <c r="C53" s="196"/>
      <c r="D53" s="196"/>
      <c r="E53" s="196"/>
      <c r="F53" s="196"/>
      <c r="G53" s="196"/>
      <c r="H53" s="196"/>
      <c r="I53" s="196"/>
    </row>
    <row r="54" spans="1:9" ht="9.75">
      <c r="A54" s="187" t="s">
        <v>93</v>
      </c>
      <c r="B54" s="187"/>
      <c r="C54" s="187"/>
      <c r="D54" s="187"/>
      <c r="E54" s="187"/>
      <c r="F54" s="187"/>
      <c r="G54" s="187"/>
      <c r="H54" s="187"/>
      <c r="I54" s="187"/>
    </row>
    <row r="55" spans="1:8" ht="11.25" customHeight="1">
      <c r="A55" s="193"/>
      <c r="B55" s="193"/>
      <c r="C55" s="193"/>
      <c r="D55" s="193"/>
      <c r="E55" s="193"/>
      <c r="F55" s="193"/>
      <c r="G55" s="193"/>
      <c r="H55" s="173"/>
    </row>
    <row r="56" spans="1:8" ht="9.75">
      <c r="A56" s="198" t="s">
        <v>82</v>
      </c>
      <c r="B56" s="198"/>
      <c r="C56" s="198"/>
      <c r="D56" s="198"/>
      <c r="E56" s="198"/>
      <c r="F56" s="198"/>
      <c r="G56" s="198"/>
      <c r="H56" s="173"/>
    </row>
    <row r="57" spans="1:8" ht="9.75">
      <c r="A57" s="196" t="s">
        <v>13</v>
      </c>
      <c r="B57" s="196"/>
      <c r="C57" s="196"/>
      <c r="D57" s="196"/>
      <c r="E57" s="196"/>
      <c r="F57" s="196"/>
      <c r="G57" s="196"/>
      <c r="H57" s="196"/>
    </row>
    <row r="58" spans="1:8" ht="11.25" customHeight="1">
      <c r="A58" s="193" t="s">
        <v>23</v>
      </c>
      <c r="B58" s="193"/>
      <c r="C58" s="193"/>
      <c r="D58" s="193"/>
      <c r="E58" s="193"/>
      <c r="F58" s="193"/>
      <c r="G58" s="193"/>
      <c r="H58" s="193"/>
    </row>
    <row r="59" spans="1:8" ht="11.25" customHeight="1">
      <c r="A59" s="193" t="s">
        <v>8</v>
      </c>
      <c r="B59" s="193"/>
      <c r="C59" s="193"/>
      <c r="D59" s="193"/>
      <c r="E59" s="193"/>
      <c r="F59" s="193"/>
      <c r="G59" s="193"/>
      <c r="H59" s="193"/>
    </row>
    <row r="60" spans="1:8" ht="11.25" customHeight="1">
      <c r="A60" s="193" t="s">
        <v>6</v>
      </c>
      <c r="B60" s="193"/>
      <c r="C60" s="193"/>
      <c r="D60" s="193"/>
      <c r="E60" s="193"/>
      <c r="F60" s="193"/>
      <c r="G60" s="193"/>
      <c r="H60" s="193"/>
    </row>
    <row r="61" spans="1:8" ht="11.25" customHeight="1">
      <c r="A61" s="193" t="s">
        <v>9</v>
      </c>
      <c r="B61" s="193"/>
      <c r="C61" s="193"/>
      <c r="D61" s="193"/>
      <c r="E61" s="193"/>
      <c r="F61" s="193"/>
      <c r="G61" s="193"/>
      <c r="H61" s="193"/>
    </row>
    <row r="62" spans="1:8" ht="11.25" customHeight="1">
      <c r="A62" s="193"/>
      <c r="B62" s="193"/>
      <c r="C62" s="193"/>
      <c r="D62" s="193"/>
      <c r="E62" s="193"/>
      <c r="F62" s="193"/>
      <c r="G62" s="193"/>
      <c r="H62" s="173"/>
    </row>
    <row r="63" spans="1:8" ht="11.25" customHeight="1">
      <c r="A63" s="198" t="s">
        <v>83</v>
      </c>
      <c r="B63" s="198"/>
      <c r="C63" s="198"/>
      <c r="D63" s="198"/>
      <c r="E63" s="198"/>
      <c r="F63" s="198"/>
      <c r="G63" s="198"/>
      <c r="H63" s="173"/>
    </row>
    <row r="64" spans="1:8" ht="11.25" customHeight="1">
      <c r="A64" s="193" t="s">
        <v>20</v>
      </c>
      <c r="B64" s="193"/>
      <c r="C64" s="193"/>
      <c r="D64" s="193"/>
      <c r="E64" s="193"/>
      <c r="F64" s="193"/>
      <c r="G64" s="193"/>
      <c r="H64" s="193"/>
    </row>
    <row r="65" spans="1:8" ht="11.25" customHeight="1">
      <c r="A65" s="193" t="s">
        <v>21</v>
      </c>
      <c r="B65" s="193"/>
      <c r="C65" s="193"/>
      <c r="D65" s="193"/>
      <c r="E65" s="193"/>
      <c r="F65" s="193"/>
      <c r="G65" s="193"/>
      <c r="H65" s="193"/>
    </row>
    <row r="66" spans="1:9" ht="9.75">
      <c r="A66" s="175"/>
      <c r="B66" s="175"/>
      <c r="C66" s="175"/>
      <c r="D66" s="175"/>
      <c r="E66" s="175"/>
      <c r="F66" s="175"/>
      <c r="G66" s="175"/>
      <c r="H66" s="175"/>
      <c r="I66" s="175"/>
    </row>
    <row r="67" spans="1:8" ht="11.25" customHeight="1">
      <c r="A67" s="176" t="s">
        <v>65</v>
      </c>
      <c r="B67" s="177"/>
      <c r="C67" s="177"/>
      <c r="D67" s="177"/>
      <c r="E67" s="173"/>
      <c r="F67" s="173"/>
      <c r="G67" s="173"/>
      <c r="H67" s="173"/>
    </row>
    <row r="68" spans="1:8" ht="11.25" customHeight="1">
      <c r="A68" s="197" t="s">
        <v>66</v>
      </c>
      <c r="B68" s="197"/>
      <c r="C68" s="197"/>
      <c r="D68" s="197"/>
      <c r="E68" s="197"/>
      <c r="F68" s="197"/>
      <c r="G68" s="197"/>
      <c r="H68" s="197"/>
    </row>
    <row r="69" spans="1:8" ht="9.75">
      <c r="A69" s="197"/>
      <c r="B69" s="197"/>
      <c r="C69" s="197"/>
      <c r="D69" s="197"/>
      <c r="E69" s="197"/>
      <c r="F69" s="197"/>
      <c r="G69" s="197"/>
      <c r="H69" s="197"/>
    </row>
    <row r="70" spans="1:8" ht="9.75">
      <c r="A70" s="197"/>
      <c r="B70" s="197"/>
      <c r="C70" s="197"/>
      <c r="D70" s="197"/>
      <c r="E70" s="197"/>
      <c r="F70" s="197"/>
      <c r="G70" s="197"/>
      <c r="H70" s="197"/>
    </row>
    <row r="71" spans="1:8" ht="9.75">
      <c r="A71" s="197"/>
      <c r="B71" s="197"/>
      <c r="C71" s="197"/>
      <c r="D71" s="197"/>
      <c r="E71" s="197"/>
      <c r="F71" s="197"/>
      <c r="G71" s="197"/>
      <c r="H71" s="197"/>
    </row>
    <row r="72" spans="1:8" ht="9.75">
      <c r="A72" s="197"/>
      <c r="B72" s="197"/>
      <c r="C72" s="197"/>
      <c r="D72" s="197"/>
      <c r="E72" s="197"/>
      <c r="F72" s="197"/>
      <c r="G72" s="197"/>
      <c r="H72" s="197"/>
    </row>
    <row r="73" spans="1:8" ht="9.75">
      <c r="A73" s="197"/>
      <c r="B73" s="197"/>
      <c r="C73" s="197"/>
      <c r="D73" s="197"/>
      <c r="E73" s="197"/>
      <c r="F73" s="197"/>
      <c r="G73" s="197"/>
      <c r="H73" s="197"/>
    </row>
    <row r="74" spans="1:8" ht="9.75">
      <c r="A74" s="197"/>
      <c r="B74" s="197"/>
      <c r="C74" s="197"/>
      <c r="D74" s="197"/>
      <c r="E74" s="197"/>
      <c r="F74" s="197"/>
      <c r="G74" s="197"/>
      <c r="H74" s="197"/>
    </row>
    <row r="75" spans="1:8" ht="9.75">
      <c r="A75" s="197"/>
      <c r="B75" s="197"/>
      <c r="C75" s="197"/>
      <c r="D75" s="197"/>
      <c r="E75" s="197"/>
      <c r="F75" s="197"/>
      <c r="G75" s="197"/>
      <c r="H75" s="197"/>
    </row>
    <row r="76" spans="1:8" ht="9.75">
      <c r="A76" s="197"/>
      <c r="B76" s="197"/>
      <c r="C76" s="197"/>
      <c r="D76" s="197"/>
      <c r="E76" s="197"/>
      <c r="F76" s="197"/>
      <c r="G76" s="197"/>
      <c r="H76" s="197"/>
    </row>
    <row r="77" spans="1:8" ht="9.75">
      <c r="A77" s="197"/>
      <c r="B77" s="197"/>
      <c r="C77" s="197"/>
      <c r="D77" s="197"/>
      <c r="E77" s="197"/>
      <c r="F77" s="197"/>
      <c r="G77" s="197"/>
      <c r="H77" s="197"/>
    </row>
    <row r="78" spans="1:8" ht="9.75">
      <c r="A78" s="197"/>
      <c r="B78" s="197"/>
      <c r="C78" s="197"/>
      <c r="D78" s="197"/>
      <c r="E78" s="197"/>
      <c r="F78" s="197"/>
      <c r="G78" s="197"/>
      <c r="H78" s="197"/>
    </row>
    <row r="79" spans="1:8" ht="9.75">
      <c r="A79" s="197"/>
      <c r="B79" s="197"/>
      <c r="C79" s="197"/>
      <c r="D79" s="197"/>
      <c r="E79" s="197"/>
      <c r="F79" s="197"/>
      <c r="G79" s="197"/>
      <c r="H79" s="197"/>
    </row>
  </sheetData>
  <sheetProtection/>
  <mergeCells count="17">
    <mergeCell ref="A53:I53"/>
    <mergeCell ref="A57:H57"/>
    <mergeCell ref="A65:H65"/>
    <mergeCell ref="A61:H61"/>
    <mergeCell ref="A58:H58"/>
    <mergeCell ref="A60:H60"/>
    <mergeCell ref="A59:H59"/>
    <mergeCell ref="A68:H79"/>
    <mergeCell ref="A47:G47"/>
    <mergeCell ref="A48:H48"/>
    <mergeCell ref="A51:H51"/>
    <mergeCell ref="A56:G56"/>
    <mergeCell ref="A55:G55"/>
    <mergeCell ref="A62:G62"/>
    <mergeCell ref="A64:H64"/>
    <mergeCell ref="A63:G63"/>
    <mergeCell ref="A52:I52"/>
  </mergeCells>
  <printOptions/>
  <pageMargins left="0.75" right="0.75" top="1" bottom="1" header="0.5" footer="0.5"/>
  <pageSetup fitToHeight="1" fitToWidth="1" horizontalDpi="600" verticalDpi="600" orientation="portrait" paperSize="9" scale="68"/>
  <headerFooter alignWithMargins="0">
    <oddFooter>&amp;RUncontrolled when printed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C79"/>
  <sheetViews>
    <sheetView zoomScale="75" zoomScaleNormal="75" workbookViewId="0" topLeftCell="A1">
      <selection activeCell="A26" sqref="A26"/>
    </sheetView>
  </sheetViews>
  <sheetFormatPr defaultColWidth="9.140625" defaultRowHeight="12.75"/>
  <cols>
    <col min="1" max="1" width="71.421875" style="10" bestFit="1" customWidth="1"/>
    <col min="2" max="2" width="14.28125" style="9" hidden="1" customWidth="1"/>
    <col min="3" max="3" width="12.8515625" style="9" hidden="1" customWidth="1"/>
    <col min="4" max="4" width="12.8515625" style="9" bestFit="1" customWidth="1"/>
    <col min="5" max="7" width="11.421875" style="9" customWidth="1"/>
    <col min="8" max="16384" width="9.140625" style="10" customWidth="1"/>
  </cols>
  <sheetData>
    <row r="1" spans="1:2" ht="12.75">
      <c r="A1" s="7" t="s">
        <v>70</v>
      </c>
      <c r="B1" s="8"/>
    </row>
    <row r="2" ht="9.75">
      <c r="A2" s="11" t="s">
        <v>137</v>
      </c>
    </row>
    <row r="3" spans="1:7" ht="12">
      <c r="A3" s="12">
        <v>40374</v>
      </c>
      <c r="B3" s="6"/>
      <c r="C3" s="6"/>
      <c r="D3" s="6"/>
      <c r="E3" s="6"/>
      <c r="F3" s="6"/>
      <c r="G3" s="6"/>
    </row>
    <row r="4" spans="1:9" ht="12.75" customHeight="1">
      <c r="A4" s="2" t="s">
        <v>138</v>
      </c>
      <c r="B4" s="4" t="s">
        <v>106</v>
      </c>
      <c r="C4" s="4" t="s">
        <v>107</v>
      </c>
      <c r="D4" s="4" t="s">
        <v>131</v>
      </c>
      <c r="E4" s="4" t="s">
        <v>132</v>
      </c>
      <c r="F4" s="4" t="s">
        <v>133</v>
      </c>
      <c r="G4" s="4" t="s">
        <v>134</v>
      </c>
      <c r="H4" s="59" t="s">
        <v>78</v>
      </c>
      <c r="I4" s="59" t="s">
        <v>10</v>
      </c>
    </row>
    <row r="5" spans="1:7" ht="12.75" customHeight="1">
      <c r="A5"/>
      <c r="E5" s="6" t="s">
        <v>139</v>
      </c>
      <c r="F5" s="6"/>
      <c r="G5" s="6"/>
    </row>
    <row r="6" spans="1:9" ht="12.75" customHeight="1">
      <c r="A6" t="s">
        <v>140</v>
      </c>
      <c r="B6" s="13">
        <v>193.76484166224108</v>
      </c>
      <c r="C6" s="13">
        <v>193.86</v>
      </c>
      <c r="D6" s="13">
        <v>202.92</v>
      </c>
      <c r="E6" s="13">
        <v>195.84</v>
      </c>
      <c r="F6" s="13">
        <v>197.77</v>
      </c>
      <c r="G6" s="13">
        <v>198.89</v>
      </c>
      <c r="H6" s="58"/>
      <c r="I6" s="58"/>
    </row>
    <row r="7" spans="1:9" ht="12.75" customHeight="1">
      <c r="A7" t="s">
        <v>103</v>
      </c>
      <c r="B7" s="13">
        <v>28.29186296726583</v>
      </c>
      <c r="C7" s="13">
        <v>26.94</v>
      </c>
      <c r="D7" s="13">
        <v>26.89</v>
      </c>
      <c r="E7" s="13">
        <v>26.84</v>
      </c>
      <c r="F7" s="13">
        <v>26.79</v>
      </c>
      <c r="G7" s="13">
        <v>26.74</v>
      </c>
      <c r="H7" s="58"/>
      <c r="I7" s="58"/>
    </row>
    <row r="8" spans="1:9" ht="12.75" customHeight="1">
      <c r="A8" t="s">
        <v>141</v>
      </c>
      <c r="B8" s="13">
        <v>16.5</v>
      </c>
      <c r="C8" s="13">
        <v>7.3</v>
      </c>
      <c r="D8" s="13">
        <v>7.1</v>
      </c>
      <c r="E8" s="13">
        <v>6.9</v>
      </c>
      <c r="F8" s="13">
        <v>6.8</v>
      </c>
      <c r="G8" s="13">
        <v>6.8</v>
      </c>
      <c r="H8" s="58"/>
      <c r="I8" s="58"/>
    </row>
    <row r="9" spans="1:7" ht="12.75" customHeight="1">
      <c r="A9"/>
      <c r="B9" s="14"/>
      <c r="C9" s="6"/>
      <c r="D9" s="6"/>
      <c r="E9" s="6"/>
      <c r="F9" s="6"/>
      <c r="G9" s="6"/>
    </row>
    <row r="10" spans="1:9" s="18" customFormat="1" ht="12.75" customHeight="1">
      <c r="A10" s="15" t="s">
        <v>142</v>
      </c>
      <c r="B10" s="16">
        <v>238.5567046295069</v>
      </c>
      <c r="C10" s="17">
        <v>228.1</v>
      </c>
      <c r="D10" s="17">
        <v>236.91</v>
      </c>
      <c r="E10" s="17">
        <v>229.58</v>
      </c>
      <c r="F10" s="17">
        <v>231.36</v>
      </c>
      <c r="G10" s="17">
        <v>232.43</v>
      </c>
      <c r="H10" s="17">
        <v>232.43</v>
      </c>
      <c r="I10" s="17">
        <v>232.43</v>
      </c>
    </row>
    <row r="11" spans="1:7" ht="12.75" customHeight="1">
      <c r="A11" s="19"/>
      <c r="B11" s="20"/>
      <c r="C11" s="21"/>
      <c r="D11" s="21"/>
      <c r="E11" s="21"/>
      <c r="F11" s="21"/>
      <c r="G11" s="21"/>
    </row>
    <row r="12" spans="1:9" ht="12.75" customHeight="1">
      <c r="A12" s="19" t="s">
        <v>143</v>
      </c>
      <c r="B12" s="20"/>
      <c r="C12" s="22">
        <v>1.10719</v>
      </c>
      <c r="D12" s="22">
        <v>1.1494954859267126</v>
      </c>
      <c r="E12" s="22">
        <v>1.1450699238803326</v>
      </c>
      <c r="F12" s="22">
        <v>1.177553549300761</v>
      </c>
      <c r="G12" s="22">
        <v>1.2129580456718</v>
      </c>
      <c r="H12" s="22">
        <v>1.2494246769339703</v>
      </c>
      <c r="I12" s="22">
        <v>1.2869534430872718</v>
      </c>
    </row>
    <row r="13" spans="1:7" ht="12.75" customHeight="1">
      <c r="A13" s="19"/>
      <c r="B13" s="20"/>
      <c r="C13" s="21"/>
      <c r="D13" s="21"/>
      <c r="E13" s="21"/>
      <c r="F13" s="21"/>
      <c r="G13" s="21"/>
    </row>
    <row r="14" spans="1:9" s="23" customFormat="1" ht="12.75" customHeight="1">
      <c r="A14" s="15" t="s">
        <v>144</v>
      </c>
      <c r="B14" s="16">
        <v>238.5567046295069</v>
      </c>
      <c r="C14" s="17">
        <v>252.550039</v>
      </c>
      <c r="D14" s="17">
        <v>272.32697557089745</v>
      </c>
      <c r="E14" s="17">
        <v>262.8851531244468</v>
      </c>
      <c r="F14" s="17">
        <v>272.43878916622407</v>
      </c>
      <c r="G14" s="17">
        <v>281.9278385554965</v>
      </c>
      <c r="H14" s="17">
        <v>290.40377765976274</v>
      </c>
      <c r="I14" s="17">
        <v>299.1265887767746</v>
      </c>
    </row>
    <row r="15" spans="1:7" ht="12.75" customHeight="1">
      <c r="A15" s="19"/>
      <c r="B15" s="20"/>
      <c r="C15" s="21"/>
      <c r="D15" s="21"/>
      <c r="E15" s="21"/>
      <c r="F15" s="21"/>
      <c r="G15" s="21"/>
    </row>
    <row r="16" spans="1:9" ht="12.75" customHeight="1">
      <c r="A16" s="19" t="s">
        <v>145</v>
      </c>
      <c r="B16" s="20">
        <v>0</v>
      </c>
      <c r="C16" s="20">
        <v>-0.321106272734168</v>
      </c>
      <c r="D16" s="20">
        <v>-0.38004830930346994</v>
      </c>
      <c r="E16" s="20">
        <v>-2.659175429682295</v>
      </c>
      <c r="F16" s="20">
        <v>-4.084814685169806</v>
      </c>
      <c r="G16" s="20">
        <v>-5.611973473152485</v>
      </c>
      <c r="H16" s="20">
        <v>-5.929574441724268</v>
      </c>
      <c r="I16" s="20">
        <v>-6.207640700325213</v>
      </c>
    </row>
    <row r="17" spans="1:9" ht="12.75" customHeight="1">
      <c r="A17" s="19" t="s">
        <v>146</v>
      </c>
      <c r="B17" s="20">
        <v>-13.58156948360839</v>
      </c>
      <c r="C17" s="20">
        <v>-0.040385861448024585</v>
      </c>
      <c r="D17" s="20">
        <v>1.6382852718804735</v>
      </c>
      <c r="E17" s="20">
        <v>5.71354098228319</v>
      </c>
      <c r="F17" s="20">
        <v>6.17155355311932</v>
      </c>
      <c r="G17" s="20">
        <v>3.844544280517935</v>
      </c>
      <c r="H17" s="20">
        <v>-1.8706254416947994</v>
      </c>
      <c r="I17" s="20">
        <v>-2.12582105153725</v>
      </c>
    </row>
    <row r="18" spans="1:9" ht="12.75" customHeight="1">
      <c r="A18" s="19" t="s">
        <v>147</v>
      </c>
      <c r="B18" s="20">
        <v>5.90710979</v>
      </c>
      <c r="C18" s="20">
        <v>-3.465322172408545</v>
      </c>
      <c r="D18" s="20">
        <v>1.732050446233814</v>
      </c>
      <c r="E18" s="20">
        <v>7.173306590102533</v>
      </c>
      <c r="F18" s="20">
        <v>-4.024450715885231</v>
      </c>
      <c r="G18" s="20">
        <v>0</v>
      </c>
      <c r="H18" s="20">
        <v>0</v>
      </c>
      <c r="I18" s="20">
        <v>0</v>
      </c>
    </row>
    <row r="19" spans="1:7" ht="12.75" customHeight="1">
      <c r="A19" s="19"/>
      <c r="B19" s="20"/>
      <c r="C19" s="21"/>
      <c r="D19" s="21"/>
      <c r="E19" s="21"/>
      <c r="F19" s="21"/>
      <c r="G19" s="21"/>
    </row>
    <row r="20" spans="1:9" s="23" customFormat="1" ht="12.75" customHeight="1">
      <c r="A20" s="15" t="s">
        <v>59</v>
      </c>
      <c r="B20" s="16">
        <v>230.88224493589848</v>
      </c>
      <c r="C20" s="24">
        <v>248.72322469340926</v>
      </c>
      <c r="D20" s="24">
        <v>275.3172629797083</v>
      </c>
      <c r="E20" s="24">
        <v>273.1128252671502</v>
      </c>
      <c r="F20" s="24">
        <v>270.50107731828837</v>
      </c>
      <c r="G20" s="24">
        <v>280.16040936286197</v>
      </c>
      <c r="H20" s="24">
        <v>282.6035777763437</v>
      </c>
      <c r="I20" s="24">
        <v>290.79312702491217</v>
      </c>
    </row>
    <row r="21" spans="1:9" s="26" customFormat="1" ht="12.75" customHeight="1">
      <c r="A21" s="19" t="s">
        <v>60</v>
      </c>
      <c r="B21" s="25"/>
      <c r="C21" s="25">
        <v>1.077273069492477</v>
      </c>
      <c r="D21" s="25">
        <v>1.1069222157242469</v>
      </c>
      <c r="E21" s="25">
        <v>0.9919931002920054</v>
      </c>
      <c r="F21" s="25">
        <v>0.9904371098416668</v>
      </c>
      <c r="G21" s="25">
        <v>1.035709033547426</v>
      </c>
      <c r="H21" s="25">
        <v>1.0087206055239495</v>
      </c>
      <c r="I21" s="25">
        <v>1.0289789298246246</v>
      </c>
    </row>
    <row r="22" spans="1:7" s="26" customFormat="1" ht="12.75" customHeight="1">
      <c r="A22" s="27"/>
      <c r="B22" s="25"/>
      <c r="C22" s="21"/>
      <c r="D22" s="21"/>
      <c r="E22" s="21"/>
      <c r="F22" s="21"/>
      <c r="G22" s="21"/>
    </row>
    <row r="23" spans="1:9" ht="12.75" customHeight="1">
      <c r="A23" s="28" t="s">
        <v>61</v>
      </c>
      <c r="B23" s="29">
        <v>242.214686699027</v>
      </c>
      <c r="C23" s="29">
        <v>243.220937189252</v>
      </c>
      <c r="D23" s="29">
        <v>268.28460946</v>
      </c>
      <c r="E23" s="29">
        <v>277.0778013419139</v>
      </c>
      <c r="F23" s="30">
        <v>270.50107731828837</v>
      </c>
      <c r="G23" s="30">
        <v>280.16040936286197</v>
      </c>
      <c r="H23" s="30">
        <v>282.6035777763437</v>
      </c>
      <c r="I23" s="30">
        <v>290.79312702491217</v>
      </c>
    </row>
    <row r="24" spans="1:7" s="11" customFormat="1" ht="12.75" customHeight="1">
      <c r="A24" s="31"/>
      <c r="B24" s="32"/>
      <c r="C24" s="33"/>
      <c r="D24" s="33"/>
      <c r="E24" s="33"/>
      <c r="F24" s="33"/>
      <c r="G24" s="33"/>
    </row>
    <row r="25" spans="1:29" s="37" customFormat="1" ht="15.75" customHeight="1">
      <c r="A25" s="34" t="s">
        <v>68</v>
      </c>
      <c r="B25" s="35">
        <v>11.332441763128514</v>
      </c>
      <c r="C25" s="35">
        <v>-5.502287504157266</v>
      </c>
      <c r="D25" s="35">
        <v>-7.032653519708276</v>
      </c>
      <c r="E25" s="35">
        <v>3.96497607476374</v>
      </c>
      <c r="F25" s="35">
        <v>0</v>
      </c>
      <c r="G25" s="35">
        <v>0</v>
      </c>
      <c r="H25" s="35">
        <v>0</v>
      </c>
      <c r="I25" s="35">
        <v>0</v>
      </c>
      <c r="J25" s="36"/>
      <c r="K25" s="36"/>
      <c r="L25" s="36"/>
      <c r="M25" s="36"/>
      <c r="N25" s="36"/>
      <c r="O25" s="36"/>
      <c r="P25" s="36"/>
      <c r="Q25" s="36"/>
      <c r="R25" s="36"/>
      <c r="S25" s="36"/>
      <c r="T25" s="36"/>
      <c r="U25" s="36"/>
      <c r="V25" s="36"/>
      <c r="W25" s="36"/>
      <c r="X25" s="36"/>
      <c r="Y25" s="36"/>
      <c r="Z25" s="36"/>
      <c r="AA25" s="36"/>
      <c r="AB25" s="36"/>
      <c r="AC25" s="36"/>
    </row>
    <row r="26" spans="1:9" s="40" customFormat="1" ht="12.75" customHeight="1">
      <c r="A26" s="38"/>
      <c r="B26" s="39"/>
      <c r="C26" s="39"/>
      <c r="E26" s="21"/>
      <c r="F26" s="21"/>
      <c r="G26" s="21"/>
      <c r="H26" s="21"/>
      <c r="I26" s="21"/>
    </row>
    <row r="27" spans="1:9" s="40" customFormat="1" ht="12.75" customHeight="1">
      <c r="A27" s="38"/>
      <c r="B27" s="39"/>
      <c r="C27" s="39"/>
      <c r="D27" s="68"/>
      <c r="E27" s="69"/>
      <c r="F27" s="69"/>
      <c r="G27" s="69"/>
      <c r="H27" s="69"/>
      <c r="I27" s="69"/>
    </row>
    <row r="28" spans="1:9" s="40" customFormat="1" ht="15">
      <c r="A28" s="38"/>
      <c r="B28" s="39"/>
      <c r="C28" s="39"/>
      <c r="D28" s="68"/>
      <c r="E28" s="185"/>
      <c r="F28" s="181"/>
      <c r="G28" s="181"/>
      <c r="H28" s="181"/>
      <c r="I28" s="181"/>
    </row>
    <row r="29" spans="1:29" s="43" customFormat="1" ht="35.25" customHeight="1">
      <c r="A29" s="41" t="s">
        <v>71</v>
      </c>
      <c r="B29" s="42">
        <v>0.208</v>
      </c>
      <c r="C29" s="49">
        <v>-0.083</v>
      </c>
      <c r="D29" s="182" t="s">
        <v>26</v>
      </c>
      <c r="E29" s="182">
        <v>0.091</v>
      </c>
      <c r="F29" s="188">
        <v>0.01</v>
      </c>
      <c r="G29" s="188">
        <v>0.07</v>
      </c>
      <c r="H29" s="188">
        <v>0.04</v>
      </c>
      <c r="I29" s="188">
        <v>0.06</v>
      </c>
      <c r="J29" s="40"/>
      <c r="K29" s="40"/>
      <c r="L29" s="40"/>
      <c r="M29" s="40"/>
      <c r="N29" s="40"/>
      <c r="O29" s="40"/>
      <c r="P29" s="40"/>
      <c r="Q29" s="40"/>
      <c r="R29" s="40"/>
      <c r="S29" s="40"/>
      <c r="T29" s="40"/>
      <c r="U29" s="40"/>
      <c r="V29" s="40"/>
      <c r="W29" s="40"/>
      <c r="X29" s="40"/>
      <c r="Y29" s="40"/>
      <c r="Z29" s="40"/>
      <c r="AA29" s="40"/>
      <c r="AB29" s="40"/>
      <c r="AC29" s="40"/>
    </row>
    <row r="30" spans="1:9" s="44" customFormat="1" ht="12.75" customHeight="1">
      <c r="A30" s="179" t="s">
        <v>87</v>
      </c>
      <c r="B30" s="54" t="s">
        <v>72</v>
      </c>
      <c r="C30" s="54" t="s">
        <v>72</v>
      </c>
      <c r="D30" s="54" t="s">
        <v>73</v>
      </c>
      <c r="E30" s="54" t="s">
        <v>73</v>
      </c>
      <c r="F30" s="54" t="s">
        <v>73</v>
      </c>
      <c r="G30" s="54" t="s">
        <v>73</v>
      </c>
      <c r="H30" s="54" t="s">
        <v>73</v>
      </c>
      <c r="I30" s="54" t="s">
        <v>73</v>
      </c>
    </row>
    <row r="31" spans="1:9" s="44" customFormat="1" ht="12.75" customHeight="1">
      <c r="A31" s="180">
        <v>40269</v>
      </c>
      <c r="B31" s="54"/>
      <c r="C31" s="54"/>
      <c r="D31" s="25">
        <v>-0.04</v>
      </c>
      <c r="E31" s="184">
        <v>0.091</v>
      </c>
      <c r="F31" s="56">
        <v>0</v>
      </c>
      <c r="G31" s="56">
        <v>0.07</v>
      </c>
      <c r="H31" s="56">
        <v>0.04</v>
      </c>
      <c r="I31" s="56">
        <v>0.06</v>
      </c>
    </row>
    <row r="32" spans="1:9" s="44" customFormat="1" ht="12.75" customHeight="1">
      <c r="A32" s="180">
        <v>40179</v>
      </c>
      <c r="B32" s="54"/>
      <c r="C32" s="54"/>
      <c r="D32" s="25">
        <v>-0.04</v>
      </c>
      <c r="E32" s="190">
        <v>0.088</v>
      </c>
      <c r="F32" s="191">
        <v>0</v>
      </c>
      <c r="G32" s="191">
        <v>0.05</v>
      </c>
      <c r="H32" s="191">
        <v>0.05</v>
      </c>
      <c r="I32" s="57"/>
    </row>
    <row r="33" spans="1:9" s="44" customFormat="1" ht="12.75" customHeight="1">
      <c r="A33" s="180">
        <v>40087</v>
      </c>
      <c r="B33" s="54"/>
      <c r="C33" s="54"/>
      <c r="D33" s="25">
        <v>-0.04</v>
      </c>
      <c r="E33" s="56">
        <v>0.01</v>
      </c>
      <c r="F33" s="56">
        <v>0.02</v>
      </c>
      <c r="G33" s="56">
        <v>0.02</v>
      </c>
      <c r="H33" s="56">
        <v>0.01</v>
      </c>
      <c r="I33" s="57"/>
    </row>
    <row r="34" spans="1:9" s="44" customFormat="1" ht="12.75" customHeight="1">
      <c r="A34" s="178" t="s">
        <v>11</v>
      </c>
      <c r="B34" s="54"/>
      <c r="C34" s="54"/>
      <c r="D34" s="25">
        <v>-0.04</v>
      </c>
      <c r="E34" s="56">
        <v>0</v>
      </c>
      <c r="F34" s="56">
        <v>0.04</v>
      </c>
      <c r="G34" s="56">
        <v>0.02</v>
      </c>
      <c r="H34" s="56">
        <v>0.01</v>
      </c>
      <c r="I34" s="57"/>
    </row>
    <row r="35" spans="1:9" s="44" customFormat="1" ht="12.75" customHeight="1" hidden="1">
      <c r="A35" s="180">
        <v>39995</v>
      </c>
      <c r="B35" s="54"/>
      <c r="C35" s="54"/>
      <c r="D35" s="25">
        <v>0.063</v>
      </c>
      <c r="E35" s="56">
        <v>-0.03</v>
      </c>
      <c r="F35" s="56">
        <v>0.05</v>
      </c>
      <c r="G35" s="56">
        <v>0.02</v>
      </c>
      <c r="H35" s="56">
        <v>0.01</v>
      </c>
      <c r="I35" s="57"/>
    </row>
    <row r="36" spans="1:9" s="44" customFormat="1" ht="12.75" customHeight="1" hidden="1">
      <c r="A36" s="180">
        <v>39904</v>
      </c>
      <c r="B36" s="25">
        <v>0.208</v>
      </c>
      <c r="C36" s="25">
        <v>-0.083</v>
      </c>
      <c r="D36" s="25">
        <v>0.063</v>
      </c>
      <c r="E36" s="56">
        <v>0</v>
      </c>
      <c r="F36" s="56">
        <v>0.02</v>
      </c>
      <c r="G36" s="56">
        <v>0.02</v>
      </c>
      <c r="H36" s="56">
        <v>0.01</v>
      </c>
      <c r="I36" s="57"/>
    </row>
    <row r="37" spans="1:8" s="44" customFormat="1" ht="12.75" customHeight="1" hidden="1">
      <c r="A37" s="178" t="s">
        <v>25</v>
      </c>
      <c r="B37" s="25">
        <v>0.208</v>
      </c>
      <c r="C37" s="25">
        <v>-0.083</v>
      </c>
      <c r="D37" s="25">
        <v>0.063</v>
      </c>
      <c r="E37" s="57"/>
      <c r="F37" s="57"/>
      <c r="G37" s="57"/>
      <c r="H37" s="57"/>
    </row>
    <row r="38" spans="1:8" s="44" customFormat="1" ht="12.75" customHeight="1" hidden="1">
      <c r="A38" s="180">
        <v>39814</v>
      </c>
      <c r="B38" s="25">
        <v>0.208</v>
      </c>
      <c r="C38" s="25">
        <v>-0.083</v>
      </c>
      <c r="D38" s="25">
        <v>0.072</v>
      </c>
      <c r="E38" s="56">
        <v>-0.01</v>
      </c>
      <c r="F38" s="56">
        <v>0.02</v>
      </c>
      <c r="G38" s="56">
        <v>0.02</v>
      </c>
      <c r="H38" s="57"/>
    </row>
    <row r="39" spans="1:8" s="44" customFormat="1" ht="12.75" customHeight="1" hidden="1">
      <c r="A39" s="180">
        <v>39735</v>
      </c>
      <c r="B39" s="25">
        <v>0.208</v>
      </c>
      <c r="C39" s="25">
        <v>-0.083</v>
      </c>
      <c r="D39" s="25">
        <v>0.073</v>
      </c>
      <c r="E39" s="56">
        <v>0.01</v>
      </c>
      <c r="F39" s="56">
        <v>0.03</v>
      </c>
      <c r="G39" s="56">
        <v>0.03</v>
      </c>
      <c r="H39" s="57"/>
    </row>
    <row r="40" spans="1:8" s="44" customFormat="1" ht="12.75" customHeight="1" hidden="1">
      <c r="A40" s="180">
        <v>39643</v>
      </c>
      <c r="B40" s="25">
        <v>0.208</v>
      </c>
      <c r="C40" s="25">
        <v>-0.078</v>
      </c>
      <c r="D40" s="56">
        <v>0.03</v>
      </c>
      <c r="E40" s="56">
        <v>0</v>
      </c>
      <c r="F40" s="56">
        <v>0.03</v>
      </c>
      <c r="G40" s="56">
        <v>0.03</v>
      </c>
      <c r="H40" s="57"/>
    </row>
    <row r="41" spans="1:9" s="44" customFormat="1" ht="12.75" customHeight="1">
      <c r="A41" s="178" t="s">
        <v>88</v>
      </c>
      <c r="B41" s="57"/>
      <c r="C41" s="57"/>
      <c r="D41" s="56">
        <v>-0.025</v>
      </c>
      <c r="E41" s="56">
        <v>-0.039</v>
      </c>
      <c r="F41" s="56">
        <v>-0.03</v>
      </c>
      <c r="G41" s="56">
        <v>-0.03</v>
      </c>
      <c r="H41" s="56">
        <v>-0.03</v>
      </c>
      <c r="I41" s="56">
        <v>-0.03</v>
      </c>
    </row>
    <row r="42" spans="1:9" s="44" customFormat="1" ht="12.75" customHeight="1">
      <c r="A42" s="178" t="s">
        <v>7</v>
      </c>
      <c r="B42" s="54"/>
      <c r="C42" s="54"/>
      <c r="D42" s="25">
        <v>0.0382124870093532</v>
      </c>
      <c r="E42" s="25">
        <v>-0.0038500038500038913</v>
      </c>
      <c r="F42" s="25">
        <v>0.028368246115791917</v>
      </c>
      <c r="G42" s="25">
        <v>0.030066145520144305</v>
      </c>
      <c r="H42" s="25">
        <v>0.030064214827787428</v>
      </c>
      <c r="I42" s="25">
        <v>0.030036837631057134</v>
      </c>
    </row>
    <row r="43" spans="1:7" s="44" customFormat="1" ht="12.75" customHeight="1">
      <c r="A43" s="67"/>
      <c r="B43" s="54"/>
      <c r="C43" s="54"/>
      <c r="D43" s="54"/>
      <c r="E43" s="54"/>
      <c r="F43" s="54"/>
      <c r="G43" s="54"/>
    </row>
    <row r="44" spans="1:7" s="44" customFormat="1" ht="16.5">
      <c r="A44" s="67"/>
      <c r="B44" s="54"/>
      <c r="C44" s="54"/>
      <c r="D44" s="54"/>
      <c r="E44" s="184"/>
      <c r="F44" s="54"/>
      <c r="G44" s="54"/>
    </row>
    <row r="45" spans="1:9" ht="9.75">
      <c r="A45" s="45"/>
      <c r="B45" s="46"/>
      <c r="C45" s="46"/>
      <c r="D45" s="46"/>
      <c r="E45" s="46"/>
      <c r="F45" s="46"/>
      <c r="G45" s="46"/>
      <c r="H45" s="45"/>
      <c r="I45" s="45"/>
    </row>
    <row r="46" spans="1:6" ht="12.75" customHeight="1">
      <c r="A46" s="47" t="s">
        <v>63</v>
      </c>
      <c r="C46" s="3"/>
      <c r="D46" s="48"/>
      <c r="E46" s="48"/>
      <c r="F46" s="48"/>
    </row>
    <row r="47" spans="1:7" ht="11.25" customHeight="1">
      <c r="A47" s="194" t="s">
        <v>131</v>
      </c>
      <c r="B47" s="194"/>
      <c r="C47" s="194"/>
      <c r="D47" s="194"/>
      <c r="E47" s="194"/>
      <c r="F47" s="194"/>
      <c r="G47" s="194"/>
    </row>
    <row r="48" spans="1:8" ht="11.25" customHeight="1">
      <c r="A48" s="193" t="s">
        <v>24</v>
      </c>
      <c r="B48" s="193"/>
      <c r="C48" s="193"/>
      <c r="D48" s="193"/>
      <c r="E48" s="193"/>
      <c r="F48" s="193"/>
      <c r="G48" s="193"/>
      <c r="H48" s="193"/>
    </row>
    <row r="49" spans="1:8" ht="15">
      <c r="A49" s="186"/>
      <c r="B49" s="188"/>
      <c r="C49" s="188"/>
      <c r="D49" s="192"/>
      <c r="E49" s="192"/>
      <c r="F49" s="192"/>
      <c r="G49" s="192"/>
      <c r="H49" s="186"/>
    </row>
    <row r="50" spans="1:8" ht="9.75">
      <c r="A50" s="174" t="s">
        <v>132</v>
      </c>
      <c r="B50" s="172"/>
      <c r="C50" s="172"/>
      <c r="D50" s="172"/>
      <c r="E50" s="172"/>
      <c r="F50" s="172"/>
      <c r="G50" s="172"/>
      <c r="H50" s="173"/>
    </row>
    <row r="51" spans="1:8" ht="11.25" customHeight="1">
      <c r="A51" s="195" t="s">
        <v>94</v>
      </c>
      <c r="B51" s="195"/>
      <c r="C51" s="195"/>
      <c r="D51" s="195"/>
      <c r="E51" s="195"/>
      <c r="F51" s="195"/>
      <c r="G51" s="195"/>
      <c r="H51" s="195"/>
    </row>
    <row r="52" spans="1:9" ht="9.75">
      <c r="A52" s="196" t="s">
        <v>92</v>
      </c>
      <c r="B52" s="196"/>
      <c r="C52" s="196"/>
      <c r="D52" s="196"/>
      <c r="E52" s="196"/>
      <c r="F52" s="196"/>
      <c r="G52" s="196"/>
      <c r="H52" s="196"/>
      <c r="I52" s="196"/>
    </row>
    <row r="53" spans="1:9" ht="9.75">
      <c r="A53" s="196" t="s">
        <v>95</v>
      </c>
      <c r="B53" s="196"/>
      <c r="C53" s="196"/>
      <c r="D53" s="196"/>
      <c r="E53" s="196"/>
      <c r="F53" s="196"/>
      <c r="G53" s="196"/>
      <c r="H53" s="196"/>
      <c r="I53" s="196"/>
    </row>
    <row r="54" spans="1:9" ht="9.75">
      <c r="A54" s="187" t="s">
        <v>18</v>
      </c>
      <c r="B54" s="187"/>
      <c r="C54" s="187"/>
      <c r="D54" s="187"/>
      <c r="E54" s="187"/>
      <c r="F54" s="187"/>
      <c r="G54" s="187"/>
      <c r="H54" s="187"/>
      <c r="I54" s="187"/>
    </row>
    <row r="55" spans="1:8" ht="11.25" customHeight="1">
      <c r="A55" s="193"/>
      <c r="B55" s="193"/>
      <c r="C55" s="193"/>
      <c r="D55" s="193"/>
      <c r="E55" s="193"/>
      <c r="F55" s="193"/>
      <c r="G55" s="193"/>
      <c r="H55" s="173"/>
    </row>
    <row r="56" spans="1:8" ht="9.75">
      <c r="A56" s="198" t="s">
        <v>82</v>
      </c>
      <c r="B56" s="198"/>
      <c r="C56" s="198"/>
      <c r="D56" s="198"/>
      <c r="E56" s="198"/>
      <c r="F56" s="198"/>
      <c r="G56" s="198"/>
      <c r="H56" s="173"/>
    </row>
    <row r="57" spans="1:8" ht="9.75">
      <c r="A57" s="196" t="s">
        <v>13</v>
      </c>
      <c r="B57" s="196"/>
      <c r="C57" s="196"/>
      <c r="D57" s="196"/>
      <c r="E57" s="196"/>
      <c r="F57" s="196"/>
      <c r="G57" s="196"/>
      <c r="H57" s="196"/>
    </row>
    <row r="58" spans="1:8" ht="11.25" customHeight="1">
      <c r="A58" s="193" t="s">
        <v>23</v>
      </c>
      <c r="B58" s="193"/>
      <c r="C58" s="193"/>
      <c r="D58" s="193"/>
      <c r="E58" s="193"/>
      <c r="F58" s="193"/>
      <c r="G58" s="193"/>
      <c r="H58" s="193"/>
    </row>
    <row r="59" spans="1:8" ht="11.25" customHeight="1">
      <c r="A59" s="193" t="s">
        <v>8</v>
      </c>
      <c r="B59" s="193"/>
      <c r="C59" s="193"/>
      <c r="D59" s="193"/>
      <c r="E59" s="193"/>
      <c r="F59" s="193"/>
      <c r="G59" s="193"/>
      <c r="H59" s="193"/>
    </row>
    <row r="60" spans="1:8" ht="11.25" customHeight="1">
      <c r="A60" s="193" t="s">
        <v>6</v>
      </c>
      <c r="B60" s="193"/>
      <c r="C60" s="193"/>
      <c r="D60" s="193"/>
      <c r="E60" s="193"/>
      <c r="F60" s="193"/>
      <c r="G60" s="193"/>
      <c r="H60" s="193"/>
    </row>
    <row r="61" spans="1:8" ht="11.25" customHeight="1">
      <c r="A61" s="193" t="s">
        <v>9</v>
      </c>
      <c r="B61" s="193"/>
      <c r="C61" s="193"/>
      <c r="D61" s="193"/>
      <c r="E61" s="193"/>
      <c r="F61" s="193"/>
      <c r="G61" s="193"/>
      <c r="H61" s="193"/>
    </row>
    <row r="62" spans="1:8" ht="11.25" customHeight="1">
      <c r="A62" s="193"/>
      <c r="B62" s="193"/>
      <c r="C62" s="193"/>
      <c r="D62" s="193"/>
      <c r="E62" s="193"/>
      <c r="F62" s="193"/>
      <c r="G62" s="193"/>
      <c r="H62" s="173"/>
    </row>
    <row r="63" spans="1:8" ht="11.25" customHeight="1">
      <c r="A63" s="198" t="s">
        <v>83</v>
      </c>
      <c r="B63" s="198"/>
      <c r="C63" s="198"/>
      <c r="D63" s="198"/>
      <c r="E63" s="198"/>
      <c r="F63" s="198"/>
      <c r="G63" s="198"/>
      <c r="H63" s="173"/>
    </row>
    <row r="64" spans="1:8" ht="11.25" customHeight="1">
      <c r="A64" s="193" t="s">
        <v>20</v>
      </c>
      <c r="B64" s="193"/>
      <c r="C64" s="193"/>
      <c r="D64" s="193"/>
      <c r="E64" s="193"/>
      <c r="F64" s="193"/>
      <c r="G64" s="193"/>
      <c r="H64" s="193"/>
    </row>
    <row r="65" spans="1:8" ht="11.25" customHeight="1">
      <c r="A65" s="193" t="s">
        <v>21</v>
      </c>
      <c r="B65" s="193"/>
      <c r="C65" s="193"/>
      <c r="D65" s="193"/>
      <c r="E65" s="193"/>
      <c r="F65" s="193"/>
      <c r="G65" s="193"/>
      <c r="H65" s="193"/>
    </row>
    <row r="66" spans="1:9" ht="11.25" customHeight="1">
      <c r="A66" s="175"/>
      <c r="B66" s="175"/>
      <c r="C66" s="175"/>
      <c r="D66" s="175"/>
      <c r="E66" s="175"/>
      <c r="F66" s="175"/>
      <c r="G66" s="175"/>
      <c r="H66" s="175"/>
      <c r="I66" s="175"/>
    </row>
    <row r="67" spans="1:8" ht="12">
      <c r="A67" s="176" t="s">
        <v>65</v>
      </c>
      <c r="B67" s="177"/>
      <c r="C67" s="177"/>
      <c r="D67" s="177"/>
      <c r="E67" s="173"/>
      <c r="F67" s="173"/>
      <c r="G67" s="173"/>
      <c r="H67" s="173"/>
    </row>
    <row r="68" spans="1:8" ht="11.25" customHeight="1">
      <c r="A68" s="197" t="s">
        <v>66</v>
      </c>
      <c r="B68" s="197"/>
      <c r="C68" s="197"/>
      <c r="D68" s="197"/>
      <c r="E68" s="197"/>
      <c r="F68" s="197"/>
      <c r="G68" s="197"/>
      <c r="H68" s="197"/>
    </row>
    <row r="69" spans="1:8" ht="11.25" customHeight="1">
      <c r="A69" s="197"/>
      <c r="B69" s="197"/>
      <c r="C69" s="197"/>
      <c r="D69" s="197"/>
      <c r="E69" s="197"/>
      <c r="F69" s="197"/>
      <c r="G69" s="197"/>
      <c r="H69" s="197"/>
    </row>
    <row r="70" spans="1:8" ht="9.75">
      <c r="A70" s="197"/>
      <c r="B70" s="197"/>
      <c r="C70" s="197"/>
      <c r="D70" s="197"/>
      <c r="E70" s="197"/>
      <c r="F70" s="197"/>
      <c r="G70" s="197"/>
      <c r="H70" s="197"/>
    </row>
    <row r="71" spans="1:8" ht="9.75">
      <c r="A71" s="197"/>
      <c r="B71" s="197"/>
      <c r="C71" s="197"/>
      <c r="D71" s="197"/>
      <c r="E71" s="197"/>
      <c r="F71" s="197"/>
      <c r="G71" s="197"/>
      <c r="H71" s="197"/>
    </row>
    <row r="72" spans="1:8" ht="9.75">
      <c r="A72" s="197"/>
      <c r="B72" s="197"/>
      <c r="C72" s="197"/>
      <c r="D72" s="197"/>
      <c r="E72" s="197"/>
      <c r="F72" s="197"/>
      <c r="G72" s="197"/>
      <c r="H72" s="197"/>
    </row>
    <row r="73" spans="1:8" ht="9.75">
      <c r="A73" s="197"/>
      <c r="B73" s="197"/>
      <c r="C73" s="197"/>
      <c r="D73" s="197"/>
      <c r="E73" s="197"/>
      <c r="F73" s="197"/>
      <c r="G73" s="197"/>
      <c r="H73" s="197"/>
    </row>
    <row r="74" spans="1:8" ht="9.75">
      <c r="A74" s="197"/>
      <c r="B74" s="197"/>
      <c r="C74" s="197"/>
      <c r="D74" s="197"/>
      <c r="E74" s="197"/>
      <c r="F74" s="197"/>
      <c r="G74" s="197"/>
      <c r="H74" s="197"/>
    </row>
    <row r="75" spans="1:8" ht="9.75">
      <c r="A75" s="197"/>
      <c r="B75" s="197"/>
      <c r="C75" s="197"/>
      <c r="D75" s="197"/>
      <c r="E75" s="197"/>
      <c r="F75" s="197"/>
      <c r="G75" s="197"/>
      <c r="H75" s="197"/>
    </row>
    <row r="76" spans="1:8" ht="9.75">
      <c r="A76" s="197"/>
      <c r="B76" s="197"/>
      <c r="C76" s="197"/>
      <c r="D76" s="197"/>
      <c r="E76" s="197"/>
      <c r="F76" s="197"/>
      <c r="G76" s="197"/>
      <c r="H76" s="197"/>
    </row>
    <row r="77" spans="1:8" ht="9.75">
      <c r="A77" s="197"/>
      <c r="B77" s="197"/>
      <c r="C77" s="197"/>
      <c r="D77" s="197"/>
      <c r="E77" s="197"/>
      <c r="F77" s="197"/>
      <c r="G77" s="197"/>
      <c r="H77" s="197"/>
    </row>
    <row r="78" spans="1:8" ht="9.75">
      <c r="A78" s="197"/>
      <c r="B78" s="197"/>
      <c r="C78" s="197"/>
      <c r="D78" s="197"/>
      <c r="E78" s="197"/>
      <c r="F78" s="197"/>
      <c r="G78" s="197"/>
      <c r="H78" s="197"/>
    </row>
    <row r="79" spans="1:8" ht="9.75">
      <c r="A79" s="197"/>
      <c r="B79" s="197"/>
      <c r="C79" s="197"/>
      <c r="D79" s="197"/>
      <c r="E79" s="197"/>
      <c r="F79" s="197"/>
      <c r="G79" s="197"/>
      <c r="H79" s="197"/>
    </row>
  </sheetData>
  <sheetProtection/>
  <mergeCells count="17">
    <mergeCell ref="A68:H79"/>
    <mergeCell ref="A65:H65"/>
    <mergeCell ref="A64:H64"/>
    <mergeCell ref="A55:G55"/>
    <mergeCell ref="A58:H58"/>
    <mergeCell ref="A60:H60"/>
    <mergeCell ref="A63:G63"/>
    <mergeCell ref="A47:G47"/>
    <mergeCell ref="A48:H48"/>
    <mergeCell ref="A56:G56"/>
    <mergeCell ref="A62:G62"/>
    <mergeCell ref="A59:H59"/>
    <mergeCell ref="A51:H51"/>
    <mergeCell ref="A61:H61"/>
    <mergeCell ref="A52:I52"/>
    <mergeCell ref="A53:I53"/>
    <mergeCell ref="A57:H57"/>
  </mergeCells>
  <printOptions/>
  <pageMargins left="0.75" right="0.75" top="1" bottom="1" header="0.5" footer="0.5"/>
  <pageSetup fitToHeight="1" fitToWidth="1" horizontalDpi="600" verticalDpi="600" orientation="portrait" paperSize="9" scale="68"/>
  <headerFooter alignWithMargins="0">
    <oddFooter>&amp;RUncontrolled when printed</oddFooter>
  </headerFooter>
</worksheet>
</file>

<file path=xl/worksheets/sheet5.xml><?xml version="1.0" encoding="utf-8"?>
<worksheet xmlns="http://schemas.openxmlformats.org/spreadsheetml/2006/main" xmlns:r="http://schemas.openxmlformats.org/officeDocument/2006/relationships">
  <dimension ref="A3:X64"/>
  <sheetViews>
    <sheetView workbookViewId="0" topLeftCell="B1">
      <selection activeCell="U34" sqref="U34"/>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5" width="9.00390625" style="0" bestFit="1" customWidth="1"/>
    <col min="6" max="7" width="8.8515625" style="0" customWidth="1"/>
    <col min="8" max="8" width="9.140625" style="50" bestFit="1" customWidth="1"/>
    <col min="9" max="9" width="10.421875" style="50" bestFit="1" customWidth="1"/>
    <col min="10" max="13" width="8.8515625" style="0" customWidth="1"/>
    <col min="14" max="14" width="10.421875" style="0" bestFit="1" customWidth="1"/>
    <col min="15" max="15" width="11.8515625" style="0" bestFit="1" customWidth="1"/>
    <col min="16" max="16" width="13.421875" style="0" bestFit="1" customWidth="1"/>
    <col min="17" max="18" width="15.140625" style="0" bestFit="1" customWidth="1"/>
  </cols>
  <sheetData>
    <row r="3" spans="1:9" ht="13.5">
      <c r="A3" s="50"/>
      <c r="B3" s="103"/>
      <c r="C3" s="104" t="s">
        <v>3</v>
      </c>
      <c r="D3" s="105" t="s">
        <v>28</v>
      </c>
      <c r="E3" s="106" t="s">
        <v>74</v>
      </c>
      <c r="F3" s="107" t="s">
        <v>75</v>
      </c>
      <c r="G3" s="108" t="s">
        <v>76</v>
      </c>
      <c r="H3" s="109" t="s">
        <v>64</v>
      </c>
      <c r="I3" s="110" t="s">
        <v>77</v>
      </c>
    </row>
    <row r="4" spans="1:21" ht="13.5">
      <c r="A4" s="50"/>
      <c r="B4" s="111"/>
      <c r="C4" s="111"/>
      <c r="D4" s="111"/>
      <c r="E4" s="111"/>
      <c r="F4" s="111"/>
      <c r="H4" s="109"/>
      <c r="I4" s="109"/>
      <c r="L4" s="79" t="s">
        <v>108</v>
      </c>
      <c r="M4" s="50"/>
      <c r="N4" s="50"/>
      <c r="O4" s="50"/>
      <c r="P4" s="50"/>
      <c r="Q4" s="97"/>
      <c r="R4" s="98"/>
      <c r="U4" t="s">
        <v>5</v>
      </c>
    </row>
    <row r="5" spans="1:22" ht="15" thickBot="1">
      <c r="A5" s="50"/>
      <c r="B5" s="111"/>
      <c r="C5" s="111"/>
      <c r="D5" s="111"/>
      <c r="E5" s="111"/>
      <c r="F5" s="111"/>
      <c r="H5" s="112"/>
      <c r="I5" s="112"/>
      <c r="L5" s="79"/>
      <c r="M5" s="50"/>
      <c r="N5" s="80" t="s">
        <v>86</v>
      </c>
      <c r="O5" s="80" t="s">
        <v>85</v>
      </c>
      <c r="P5" s="80" t="s">
        <v>84</v>
      </c>
      <c r="Q5" s="80" t="s">
        <v>106</v>
      </c>
      <c r="R5" s="80" t="s">
        <v>107</v>
      </c>
      <c r="U5" s="80" t="s">
        <v>106</v>
      </c>
      <c r="V5" s="80" t="s">
        <v>107</v>
      </c>
    </row>
    <row r="6" spans="1:24" ht="13.5">
      <c r="A6" s="50"/>
      <c r="B6" s="113" t="s">
        <v>80</v>
      </c>
      <c r="C6" s="113" t="s">
        <v>37</v>
      </c>
      <c r="D6" s="114" t="s">
        <v>138</v>
      </c>
      <c r="E6" s="116" t="e">
        <f>ROUND(#REF!/1000000,6)</f>
        <v>#REF!</v>
      </c>
      <c r="F6" s="116" t="e">
        <f>ROUND(#REF!/1000000,6)</f>
        <v>#REF!</v>
      </c>
      <c r="G6" s="116" t="e">
        <f>ROUND(#REF!/1000000,6)</f>
        <v>#REF!</v>
      </c>
      <c r="H6" s="116" t="e">
        <f>ROUND(#REF!/1000000,6)</f>
        <v>#REF!</v>
      </c>
      <c r="I6" s="116" t="e">
        <f>ROUND(#REF!/1000000,6)</f>
        <v>#REF!</v>
      </c>
      <c r="L6" s="81" t="s">
        <v>99</v>
      </c>
      <c r="M6" s="82" t="s">
        <v>98</v>
      </c>
      <c r="N6" s="73">
        <v>346740781</v>
      </c>
      <c r="O6" s="73">
        <v>353475427</v>
      </c>
      <c r="P6" s="73">
        <v>338412132</v>
      </c>
      <c r="Q6" s="74">
        <v>371427247.4632678</v>
      </c>
      <c r="R6" s="70">
        <v>453516095.9</v>
      </c>
      <c r="U6" s="154">
        <v>371.42724746326587</v>
      </c>
      <c r="V6" s="154">
        <v>453.5160959</v>
      </c>
      <c r="W6" s="127" t="e">
        <f>H6-U6</f>
        <v>#REF!</v>
      </c>
      <c r="X6" s="127" t="e">
        <f>I6-V6</f>
        <v>#REF!</v>
      </c>
    </row>
    <row r="7" spans="1:24" ht="13.5">
      <c r="A7" s="50"/>
      <c r="B7" s="113" t="s">
        <v>104</v>
      </c>
      <c r="C7" s="113" t="s">
        <v>36</v>
      </c>
      <c r="D7" s="114" t="s">
        <v>138</v>
      </c>
      <c r="E7" s="116" t="e">
        <f>ROUND(#REF!/1000000,6)</f>
        <v>#REF!</v>
      </c>
      <c r="F7" s="116" t="e">
        <f>ROUND(#REF!/1000000,6)</f>
        <v>#REF!</v>
      </c>
      <c r="G7" s="116" t="e">
        <f>ROUND(#REF!/1000000,6)</f>
        <v>#REF!</v>
      </c>
      <c r="H7" s="116" t="e">
        <f>ROUND(#REF!/1000000,6)</f>
        <v>#REF!</v>
      </c>
      <c r="I7" s="116" t="e">
        <f>ROUND(#REF!/1000000,6)</f>
        <v>#REF!</v>
      </c>
      <c r="L7" s="83" t="s">
        <v>100</v>
      </c>
      <c r="M7" s="84"/>
      <c r="N7" s="75"/>
      <c r="O7" s="75"/>
      <c r="P7" s="75"/>
      <c r="Q7" s="75">
        <v>4849245.354569586</v>
      </c>
      <c r="R7" s="61"/>
      <c r="U7" s="155">
        <v>70.059556</v>
      </c>
      <c r="V7" s="156">
        <v>2.4322106000000034</v>
      </c>
      <c r="W7" s="127" t="e">
        <f aca="true" t="shared" si="0" ref="W7:W21">H7-U7</f>
        <v>#REF!</v>
      </c>
      <c r="X7" s="127" t="e">
        <f aca="true" t="shared" si="1" ref="X7:X21">I7-V7</f>
        <v>#REF!</v>
      </c>
    </row>
    <row r="8" spans="1:24" ht="13.5">
      <c r="A8" s="50"/>
      <c r="B8" s="113" t="s">
        <v>113</v>
      </c>
      <c r="C8" s="113" t="s">
        <v>31</v>
      </c>
      <c r="D8" s="114" t="s">
        <v>138</v>
      </c>
      <c r="E8" s="117"/>
      <c r="F8" s="116" t="e">
        <f>ROUND(#REF!/1000000,6)</f>
        <v>#REF!</v>
      </c>
      <c r="G8" s="116" t="e">
        <f>ROUND(#REF!/1000000,6)</f>
        <v>#REF!</v>
      </c>
      <c r="H8" s="116" t="e">
        <f>ROUND(#REF!/1000000,6)</f>
        <v>#REF!</v>
      </c>
      <c r="I8" s="116" t="e">
        <f>ROUND(#REF!/1000000,6)</f>
        <v>#REF!</v>
      </c>
      <c r="L8" s="83" t="s">
        <v>101</v>
      </c>
      <c r="M8" s="84"/>
      <c r="N8" s="75"/>
      <c r="O8" s="75"/>
      <c r="P8" s="75"/>
      <c r="Q8" s="75">
        <v>1762622.61</v>
      </c>
      <c r="R8" s="61"/>
      <c r="U8" s="154">
        <v>2.0386112119999993</v>
      </c>
      <c r="V8" s="154">
        <v>2.4591907560000004</v>
      </c>
      <c r="W8" s="127" t="e">
        <f t="shared" si="0"/>
        <v>#REF!</v>
      </c>
      <c r="X8" s="127" t="e">
        <f t="shared" si="1"/>
        <v>#REF!</v>
      </c>
    </row>
    <row r="9" spans="1:24" ht="13.5">
      <c r="A9" s="50"/>
      <c r="B9" s="113" t="s">
        <v>116</v>
      </c>
      <c r="C9" s="113" t="s">
        <v>34</v>
      </c>
      <c r="D9" s="114" t="s">
        <v>138</v>
      </c>
      <c r="E9" s="117"/>
      <c r="F9" s="117"/>
      <c r="G9" s="118"/>
      <c r="H9" s="116" t="e">
        <f>ROUND(#REF!/1000000,6)</f>
        <v>#REF!</v>
      </c>
      <c r="I9" s="116" t="e">
        <f>ROUND(#REF!/1000000,6)</f>
        <v>#REF!</v>
      </c>
      <c r="L9" s="83" t="s">
        <v>102</v>
      </c>
      <c r="M9" s="84"/>
      <c r="N9" s="75"/>
      <c r="O9" s="75"/>
      <c r="P9" s="75"/>
      <c r="Q9" s="75">
        <v>63447688</v>
      </c>
      <c r="R9" s="61"/>
      <c r="U9" s="156">
        <v>0</v>
      </c>
      <c r="V9" s="156">
        <v>0</v>
      </c>
      <c r="W9" s="127" t="e">
        <f t="shared" si="0"/>
        <v>#REF!</v>
      </c>
      <c r="X9" s="127" t="e">
        <f t="shared" si="1"/>
        <v>#REF!</v>
      </c>
    </row>
    <row r="10" spans="1:24" ht="13.5">
      <c r="A10" s="50"/>
      <c r="B10" s="113" t="s">
        <v>81</v>
      </c>
      <c r="C10" s="113" t="s">
        <v>39</v>
      </c>
      <c r="D10" s="114" t="s">
        <v>138</v>
      </c>
      <c r="E10" s="116" t="e">
        <f>ROUND(#REF!/1000000,6)</f>
        <v>#REF!</v>
      </c>
      <c r="F10" s="116" t="e">
        <f>ROUND(#REF!/1000000,6)</f>
        <v>#REF!</v>
      </c>
      <c r="G10" s="116" t="e">
        <f>ROUND(#REF!/1000000,6)</f>
        <v>#REF!</v>
      </c>
      <c r="H10" s="116" t="e">
        <f>ROUND(#REF!/1000000,6)</f>
        <v>#REF!</v>
      </c>
      <c r="I10" s="119"/>
      <c r="L10" s="83" t="s">
        <v>103</v>
      </c>
      <c r="M10" s="85" t="s">
        <v>104</v>
      </c>
      <c r="N10" s="65">
        <v>36866352</v>
      </c>
      <c r="O10" s="65">
        <v>50585179.027026</v>
      </c>
      <c r="P10" s="65">
        <v>60316888.9949191</v>
      </c>
      <c r="Q10" s="75">
        <v>70059555.96456958</v>
      </c>
      <c r="R10" s="71">
        <v>2432210.954569595</v>
      </c>
      <c r="U10" s="157">
        <v>2.8702275927446266</v>
      </c>
      <c r="V10" s="158"/>
      <c r="W10" s="127" t="e">
        <f t="shared" si="0"/>
        <v>#REF!</v>
      </c>
      <c r="X10" s="127">
        <f t="shared" si="1"/>
        <v>0</v>
      </c>
    </row>
    <row r="11" spans="1:24" ht="13.5">
      <c r="A11" s="50"/>
      <c r="B11" s="113" t="s">
        <v>112</v>
      </c>
      <c r="C11" s="113" t="s">
        <v>40</v>
      </c>
      <c r="D11" s="114" t="s">
        <v>138</v>
      </c>
      <c r="E11" s="117"/>
      <c r="F11" s="117"/>
      <c r="G11" s="118"/>
      <c r="H11" s="119"/>
      <c r="I11" s="116" t="e">
        <f>ROUND(#REF!/1000000,6)</f>
        <v>#REF!</v>
      </c>
      <c r="L11" s="83" t="s">
        <v>105</v>
      </c>
      <c r="M11" s="85" t="s">
        <v>112</v>
      </c>
      <c r="N11" s="96">
        <v>-2592002</v>
      </c>
      <c r="O11" s="96">
        <v>-14763334.4864226</v>
      </c>
      <c r="P11" s="96">
        <v>-17044483.7187433</v>
      </c>
      <c r="Q11" s="96">
        <v>2854319.11</v>
      </c>
      <c r="R11" s="96">
        <v>16934952.95</v>
      </c>
      <c r="U11" s="158"/>
      <c r="V11" s="157">
        <v>16.934965839131863</v>
      </c>
      <c r="W11" s="127">
        <f t="shared" si="0"/>
        <v>0</v>
      </c>
      <c r="X11" s="127" t="e">
        <f t="shared" si="1"/>
        <v>#REF!</v>
      </c>
    </row>
    <row r="12" spans="1:24" ht="13.5">
      <c r="A12" s="50"/>
      <c r="B12" s="111" t="s">
        <v>114</v>
      </c>
      <c r="C12" s="111" t="s">
        <v>35</v>
      </c>
      <c r="D12" s="114" t="s">
        <v>138</v>
      </c>
      <c r="E12" s="117"/>
      <c r="F12" s="117"/>
      <c r="G12" s="118"/>
      <c r="H12" s="116" t="e">
        <f>ROUND(#REF!/1000000,6)</f>
        <v>#REF!</v>
      </c>
      <c r="I12" s="116" t="e">
        <f>ROUND(#REF!/1000000,6)</f>
        <v>#REF!</v>
      </c>
      <c r="L12" s="83" t="s">
        <v>124</v>
      </c>
      <c r="M12" s="85" t="s">
        <v>113</v>
      </c>
      <c r="N12" s="65">
        <v>0</v>
      </c>
      <c r="O12" s="100">
        <v>1447677</v>
      </c>
      <c r="P12" s="99">
        <v>1274643.92</v>
      </c>
      <c r="Q12" s="96">
        <v>2038611.212</v>
      </c>
      <c r="R12" s="71">
        <v>2459190.7560000005</v>
      </c>
      <c r="U12" s="154">
        <v>9.147652136650414</v>
      </c>
      <c r="V12" s="154">
        <v>10.410558489694957</v>
      </c>
      <c r="W12" s="127" t="e">
        <f t="shared" si="0"/>
        <v>#REF!</v>
      </c>
      <c r="X12" s="127" t="e">
        <f t="shared" si="1"/>
        <v>#REF!</v>
      </c>
    </row>
    <row r="13" spans="1:24" ht="13.5">
      <c r="A13" s="50"/>
      <c r="B13" s="111" t="s">
        <v>122</v>
      </c>
      <c r="C13" s="111" t="s">
        <v>41</v>
      </c>
      <c r="D13" s="114" t="s">
        <v>138</v>
      </c>
      <c r="E13" s="117"/>
      <c r="F13" s="117"/>
      <c r="G13" s="118"/>
      <c r="H13" s="120"/>
      <c r="I13" s="116" t="e">
        <f>ROUND(#REF!/1000000,6)</f>
        <v>#REF!</v>
      </c>
      <c r="L13" s="83" t="s">
        <v>125</v>
      </c>
      <c r="M13" s="85" t="s">
        <v>114</v>
      </c>
      <c r="N13" s="60"/>
      <c r="O13" s="60"/>
      <c r="P13" s="60"/>
      <c r="Q13" s="75">
        <v>9147652</v>
      </c>
      <c r="R13" s="71">
        <v>10410558</v>
      </c>
      <c r="U13" s="159"/>
      <c r="V13" s="154">
        <v>1.7652261810885939</v>
      </c>
      <c r="W13" s="127">
        <f t="shared" si="0"/>
        <v>0</v>
      </c>
      <c r="X13" s="127" t="e">
        <f t="shared" si="1"/>
        <v>#REF!</v>
      </c>
    </row>
    <row r="14" spans="1:24" ht="13.5">
      <c r="A14" s="50"/>
      <c r="B14" s="111" t="s">
        <v>117</v>
      </c>
      <c r="C14" s="111" t="s">
        <v>44</v>
      </c>
      <c r="D14" s="114" t="s">
        <v>138</v>
      </c>
      <c r="E14" s="117"/>
      <c r="F14" s="117"/>
      <c r="G14" s="118"/>
      <c r="H14" s="120"/>
      <c r="I14" s="120"/>
      <c r="L14" s="83" t="s">
        <v>115</v>
      </c>
      <c r="M14" s="85" t="s">
        <v>116</v>
      </c>
      <c r="N14" s="61"/>
      <c r="O14" s="61"/>
      <c r="P14" s="61"/>
      <c r="Q14" s="75"/>
      <c r="R14" s="71">
        <v>0</v>
      </c>
      <c r="U14" s="159"/>
      <c r="V14" s="159"/>
      <c r="W14" s="127">
        <f t="shared" si="0"/>
        <v>0</v>
      </c>
      <c r="X14" s="127">
        <f t="shared" si="1"/>
        <v>0</v>
      </c>
    </row>
    <row r="15" spans="1:24" ht="13.5">
      <c r="A15" s="50"/>
      <c r="B15" s="111" t="s">
        <v>120</v>
      </c>
      <c r="C15" s="111" t="s">
        <v>42</v>
      </c>
      <c r="D15" s="114" t="s">
        <v>138</v>
      </c>
      <c r="E15" s="117"/>
      <c r="F15" s="117"/>
      <c r="G15" s="118"/>
      <c r="H15" s="120"/>
      <c r="I15" s="116" t="e">
        <f>ROUND(#REF!/1000000,6)</f>
        <v>#REF!</v>
      </c>
      <c r="L15" s="83" t="s">
        <v>119</v>
      </c>
      <c r="M15" s="85" t="s">
        <v>117</v>
      </c>
      <c r="N15" s="61"/>
      <c r="O15" s="61"/>
      <c r="P15" s="61"/>
      <c r="Q15" s="76"/>
      <c r="R15" s="71">
        <v>0</v>
      </c>
      <c r="U15" s="159"/>
      <c r="V15" s="154">
        <v>0.7235064000000001</v>
      </c>
      <c r="W15" s="127">
        <f t="shared" si="0"/>
        <v>0</v>
      </c>
      <c r="X15" s="127" t="e">
        <f t="shared" si="1"/>
        <v>#REF!</v>
      </c>
    </row>
    <row r="16" spans="1:24" ht="13.5">
      <c r="A16" s="50"/>
      <c r="B16" s="111" t="s">
        <v>126</v>
      </c>
      <c r="C16" s="111" t="s">
        <v>43</v>
      </c>
      <c r="D16" s="114" t="s">
        <v>138</v>
      </c>
      <c r="E16" s="117"/>
      <c r="F16" s="117"/>
      <c r="G16" s="118"/>
      <c r="H16" s="120"/>
      <c r="I16" s="116" t="e">
        <f>ROUND(#REF!/1000000,6)</f>
        <v>#REF!</v>
      </c>
      <c r="L16" s="83" t="s">
        <v>118</v>
      </c>
      <c r="M16" s="85" t="s">
        <v>120</v>
      </c>
      <c r="N16" s="61"/>
      <c r="O16" s="61"/>
      <c r="P16" s="61"/>
      <c r="Q16" s="76"/>
      <c r="R16" s="71">
        <v>723506.4</v>
      </c>
      <c r="U16" s="159"/>
      <c r="V16" s="154">
        <v>0</v>
      </c>
      <c r="W16" s="127">
        <f t="shared" si="0"/>
        <v>0</v>
      </c>
      <c r="X16" s="127" t="e">
        <f t="shared" si="1"/>
        <v>#REF!</v>
      </c>
    </row>
    <row r="17" spans="1:24" ht="13.5">
      <c r="A17" s="50"/>
      <c r="B17" s="113" t="s">
        <v>127</v>
      </c>
      <c r="C17" s="113" t="s">
        <v>30</v>
      </c>
      <c r="D17" s="114" t="s">
        <v>138</v>
      </c>
      <c r="E17" s="116" t="e">
        <f>-ROUND(#REF!/1000000,6)</f>
        <v>#REF!</v>
      </c>
      <c r="F17" s="116" t="e">
        <f>ROUND(E21*(1+F23),6)</f>
        <v>#REF!</v>
      </c>
      <c r="G17" s="116" t="e">
        <f>ROUND(F21*(1+G23),6)</f>
        <v>#REF!</v>
      </c>
      <c r="H17" s="116" t="e">
        <f>ROUND(G21*(1+H23),6)</f>
        <v>#REF!</v>
      </c>
      <c r="I17" s="116" t="e">
        <f>ROUND((H21*(1+I23)),6)</f>
        <v>#REF!</v>
      </c>
      <c r="L17" s="83" t="s">
        <v>121</v>
      </c>
      <c r="M17" s="85" t="s">
        <v>122</v>
      </c>
      <c r="N17" s="61"/>
      <c r="O17" s="61"/>
      <c r="P17" s="61"/>
      <c r="Q17" s="76"/>
      <c r="R17" s="71">
        <v>1765226.1810885938</v>
      </c>
      <c r="U17" s="155">
        <v>-18.027056126082456</v>
      </c>
      <c r="V17" s="155">
        <v>-0.41684812161281565</v>
      </c>
      <c r="W17" s="127" t="e">
        <f>H17-U17</f>
        <v>#REF!</v>
      </c>
      <c r="X17" s="127" t="e">
        <f t="shared" si="1"/>
        <v>#REF!</v>
      </c>
    </row>
    <row r="18" spans="1:24" ht="13.5">
      <c r="A18" s="50"/>
      <c r="B18" s="104"/>
      <c r="C18" s="104"/>
      <c r="D18" s="115"/>
      <c r="E18" s="121"/>
      <c r="F18" s="126"/>
      <c r="G18" s="126"/>
      <c r="H18" s="126"/>
      <c r="I18" s="126"/>
      <c r="L18" s="83" t="s">
        <v>123</v>
      </c>
      <c r="M18" s="85" t="s">
        <v>126</v>
      </c>
      <c r="N18" s="61"/>
      <c r="O18" s="61"/>
      <c r="P18" s="61"/>
      <c r="Q18" s="76"/>
      <c r="R18" s="71">
        <v>0</v>
      </c>
      <c r="U18" s="152"/>
      <c r="V18" s="152"/>
      <c r="W18" s="127">
        <f t="shared" si="0"/>
        <v>0</v>
      </c>
      <c r="X18" s="127">
        <f t="shared" si="1"/>
        <v>0</v>
      </c>
    </row>
    <row r="19" spans="1:24" ht="15" thickBot="1">
      <c r="A19" s="50"/>
      <c r="B19" s="111" t="s">
        <v>130</v>
      </c>
      <c r="C19" s="111" t="s">
        <v>32</v>
      </c>
      <c r="D19" s="114" t="s">
        <v>138</v>
      </c>
      <c r="E19" s="124" t="e">
        <f>E6+E7+E8+E9-E10+E12-E17</f>
        <v>#REF!</v>
      </c>
      <c r="F19" s="124" t="e">
        <f>F6+F7+F8+F9-F10+F12-F17</f>
        <v>#REF!</v>
      </c>
      <c r="G19" s="124" t="e">
        <f>G6+G7+G8+G9-G10+G12-G17</f>
        <v>#REF!</v>
      </c>
      <c r="H19" s="124" t="e">
        <f>H6+H7+H8+H9-H10+H12-H17</f>
        <v>#REF!</v>
      </c>
      <c r="I19" s="143" t="e">
        <f>I6+I7+I8+I9+I11+I13+I15+I16+I12-I17</f>
        <v>#REF!</v>
      </c>
      <c r="L19" s="86" t="s">
        <v>128</v>
      </c>
      <c r="M19" s="87" t="s">
        <v>127</v>
      </c>
      <c r="N19" s="77">
        <v>-3694125</v>
      </c>
      <c r="O19" s="95">
        <v>6258676.06</v>
      </c>
      <c r="P19" s="95">
        <v>17678220.49</v>
      </c>
      <c r="Q19" s="78">
        <v>18019032.74</v>
      </c>
      <c r="R19" s="72">
        <v>425137.5428271847</v>
      </c>
      <c r="U19" s="155">
        <v>467.8298953452541</v>
      </c>
      <c r="V19" s="155">
        <v>488.65860228752825</v>
      </c>
      <c r="W19" s="127" t="e">
        <f t="shared" si="0"/>
        <v>#REF!</v>
      </c>
      <c r="X19" s="127" t="e">
        <f t="shared" si="1"/>
        <v>#REF!</v>
      </c>
    </row>
    <row r="20" spans="1:24" ht="15" thickBot="1">
      <c r="A20" s="50"/>
      <c r="B20" s="111" t="s">
        <v>38</v>
      </c>
      <c r="C20" s="111" t="s">
        <v>29</v>
      </c>
      <c r="D20" s="114" t="s">
        <v>138</v>
      </c>
      <c r="E20" s="116" t="e">
        <f>ROUND(#REF!/1000000,6)</f>
        <v>#REF!</v>
      </c>
      <c r="F20" s="116" t="e">
        <f>ROUND(#REF!/1000000,6)</f>
        <v>#REF!</v>
      </c>
      <c r="G20" s="116" t="e">
        <f>ROUND(#REF!/1000000,6)</f>
        <v>#REF!</v>
      </c>
      <c r="H20" s="116" t="e">
        <f>ROUND(#REF!/1000000,6)</f>
        <v>#REF!</v>
      </c>
      <c r="I20" s="116" t="e">
        <f>ROUND(#REF!/1000000,6)</f>
        <v>#REF!</v>
      </c>
      <c r="L20" s="88" t="s">
        <v>129</v>
      </c>
      <c r="M20" s="89" t="s">
        <v>130</v>
      </c>
      <c r="N20" s="90">
        <v>382505010</v>
      </c>
      <c r="O20" s="90">
        <v>426530293.5734486</v>
      </c>
      <c r="P20" s="90">
        <v>434726369.12366235</v>
      </c>
      <c r="Q20" s="90">
        <v>467837780.2698374</v>
      </c>
      <c r="R20" s="91">
        <v>488666878.6844853</v>
      </c>
      <c r="U20" s="156">
        <v>467.4333880479909</v>
      </c>
      <c r="V20" s="156">
        <v>494.940639</v>
      </c>
      <c r="W20" s="127" t="e">
        <f t="shared" si="0"/>
        <v>#REF!</v>
      </c>
      <c r="X20" s="127" t="e">
        <f t="shared" si="1"/>
        <v>#REF!</v>
      </c>
    </row>
    <row r="21" spans="1:24" ht="15" thickBot="1">
      <c r="A21" s="50"/>
      <c r="B21" s="111"/>
      <c r="C21" s="111" t="s">
        <v>33</v>
      </c>
      <c r="D21" s="114" t="s">
        <v>138</v>
      </c>
      <c r="E21" s="124" t="e">
        <f>E20-E19</f>
        <v>#REF!</v>
      </c>
      <c r="F21" s="124" t="e">
        <f>F20-F19</f>
        <v>#REF!</v>
      </c>
      <c r="G21" s="124" t="e">
        <f>G20-G19</f>
        <v>#REF!</v>
      </c>
      <c r="H21" s="124" t="e">
        <f>H20-H19</f>
        <v>#REF!</v>
      </c>
      <c r="I21" s="124" t="e">
        <f>I20-I19</f>
        <v>#REF!</v>
      </c>
      <c r="L21" s="88" t="s">
        <v>22</v>
      </c>
      <c r="M21" s="92"/>
      <c r="N21" s="94">
        <v>376521000</v>
      </c>
      <c r="O21" s="94">
        <v>409664981.1422759</v>
      </c>
      <c r="P21" s="94">
        <v>417653460.08959293</v>
      </c>
      <c r="Q21" s="94">
        <v>467433388.0479909</v>
      </c>
      <c r="R21" s="94">
        <v>494940453.4607168</v>
      </c>
      <c r="U21" s="155">
        <v>-0.3965072972632129</v>
      </c>
      <c r="V21" s="155">
        <v>6.282036712471722</v>
      </c>
      <c r="W21" s="127" t="e">
        <f t="shared" si="0"/>
        <v>#REF!</v>
      </c>
      <c r="X21" s="127" t="e">
        <f t="shared" si="1"/>
        <v>#REF!</v>
      </c>
    </row>
    <row r="22" spans="1:22" ht="12">
      <c r="A22" s="50"/>
      <c r="B22" s="50" t="s">
        <v>135</v>
      </c>
      <c r="C22" s="50"/>
      <c r="D22" s="50"/>
      <c r="E22" s="50"/>
      <c r="F22" s="51" t="e">
        <f>#REF!/100</f>
        <v>#REF!</v>
      </c>
      <c r="G22" s="51" t="e">
        <f>#REF!/100</f>
        <v>#REF!</v>
      </c>
      <c r="H22" s="51" t="e">
        <f>#REF!/100</f>
        <v>#REF!</v>
      </c>
      <c r="I22" s="51" t="e">
        <f>#REF!/100</f>
        <v>#REF!</v>
      </c>
      <c r="N22" s="144">
        <f>N21-N20</f>
        <v>-5984010</v>
      </c>
      <c r="O22" s="144">
        <f>O21-O20</f>
        <v>-16865312.43117267</v>
      </c>
      <c r="P22" s="144">
        <f>P21-P20</f>
        <v>-17072909.03406942</v>
      </c>
      <c r="Q22" s="144">
        <f>Q21-Q20</f>
        <v>-404392.2218464613</v>
      </c>
      <c r="R22" s="144">
        <f>R21-R20</f>
        <v>6273574.776231468</v>
      </c>
      <c r="U22" s="5"/>
      <c r="V22" s="5"/>
    </row>
    <row r="23" spans="1:18" ht="12">
      <c r="A23" s="50"/>
      <c r="B23" s="50" t="s">
        <v>45</v>
      </c>
      <c r="C23" s="50"/>
      <c r="D23" s="50"/>
      <c r="E23" s="50"/>
      <c r="F23" s="51" t="e">
        <f>IF(E20&gt;E19,3%+F22,F22)</f>
        <v>#REF!</v>
      </c>
      <c r="G23" s="51" t="e">
        <f>IF(F20&gt;F19,3%+G22,G22)</f>
        <v>#REF!</v>
      </c>
      <c r="H23" s="51" t="e">
        <f>IF(G20&gt;G19,3%+H22,H22)</f>
        <v>#REF!</v>
      </c>
      <c r="I23" s="125" t="e">
        <f>(IF(H20&gt;(H19*1.03),3%,IF(H20&lt;(H19*0.97),0,1.5%)))+I22</f>
        <v>#REF!</v>
      </c>
      <c r="N23" s="51"/>
      <c r="O23" s="51" t="e">
        <f>F22</f>
        <v>#REF!</v>
      </c>
      <c r="P23" s="51" t="e">
        <f>G22</f>
        <v>#REF!</v>
      </c>
      <c r="Q23" s="51" t="e">
        <f>H22</f>
        <v>#REF!</v>
      </c>
      <c r="R23" s="51" t="e">
        <f>I22</f>
        <v>#REF!</v>
      </c>
    </row>
    <row r="24" spans="1:18" ht="12">
      <c r="A24" s="50"/>
      <c r="B24" s="50"/>
      <c r="C24" s="50"/>
      <c r="D24" s="50"/>
      <c r="E24" s="50"/>
      <c r="F24" s="50"/>
      <c r="G24" s="50"/>
      <c r="N24" s="51"/>
      <c r="O24" s="51" t="e">
        <f>IF(N21&gt;N20,3%+O23,O23)</f>
        <v>#REF!</v>
      </c>
      <c r="P24" s="51" t="e">
        <f>IF(O21&gt;O20,3%+P23,P23)</f>
        <v>#REF!</v>
      </c>
      <c r="Q24" s="51" t="e">
        <f>IF(P21&gt;P20,3%+Q23,Q23)</f>
        <v>#REF!</v>
      </c>
      <c r="R24" s="125" t="e">
        <f>(IF(Q21&gt;(Q20*1.03),3%,IF(Q21&lt;(Q20*0.97),0,1.5%)))+R23</f>
        <v>#REF!</v>
      </c>
    </row>
    <row r="25" spans="1:9" ht="13.5">
      <c r="A25" s="50"/>
      <c r="B25" s="103"/>
      <c r="C25" s="104" t="s">
        <v>4</v>
      </c>
      <c r="D25" s="105" t="s">
        <v>28</v>
      </c>
      <c r="E25" s="106" t="s">
        <v>74</v>
      </c>
      <c r="F25" s="107" t="s">
        <v>75</v>
      </c>
      <c r="G25" s="108" t="s">
        <v>76</v>
      </c>
      <c r="H25" s="109" t="s">
        <v>64</v>
      </c>
      <c r="I25" s="110" t="s">
        <v>77</v>
      </c>
    </row>
    <row r="26" spans="1:18" ht="13.5">
      <c r="A26" s="50"/>
      <c r="B26" s="111"/>
      <c r="C26" s="111"/>
      <c r="D26" s="111"/>
      <c r="E26" s="111"/>
      <c r="F26" s="111"/>
      <c r="H26" s="109"/>
      <c r="I26" s="109"/>
      <c r="L26" s="79" t="s">
        <v>108</v>
      </c>
      <c r="M26" s="50"/>
      <c r="N26" s="50"/>
      <c r="O26" s="50"/>
      <c r="P26" s="50"/>
      <c r="Q26" s="97"/>
      <c r="R26" s="98"/>
    </row>
    <row r="27" spans="1:18" ht="15" thickBot="1">
      <c r="A27" s="50"/>
      <c r="B27" s="111"/>
      <c r="C27" s="111"/>
      <c r="D27" s="111"/>
      <c r="E27" s="111"/>
      <c r="F27" s="111"/>
      <c r="H27" s="112"/>
      <c r="I27" s="112"/>
      <c r="L27" s="79"/>
      <c r="M27" s="50"/>
      <c r="N27" s="80" t="s">
        <v>86</v>
      </c>
      <c r="O27" s="80" t="s">
        <v>85</v>
      </c>
      <c r="P27" s="80" t="s">
        <v>84</v>
      </c>
      <c r="Q27" s="80" t="s">
        <v>106</v>
      </c>
      <c r="R27" s="80" t="s">
        <v>107</v>
      </c>
    </row>
    <row r="28" spans="1:18" ht="13.5">
      <c r="A28" s="50"/>
      <c r="B28" s="113" t="s">
        <v>80</v>
      </c>
      <c r="C28" s="113" t="s">
        <v>37</v>
      </c>
      <c r="D28" s="114" t="s">
        <v>138</v>
      </c>
      <c r="E28" s="116" t="e">
        <f aca="true" t="shared" si="2" ref="E28:I29">E6</f>
        <v>#REF!</v>
      </c>
      <c r="F28" s="116" t="e">
        <f t="shared" si="2"/>
        <v>#REF!</v>
      </c>
      <c r="G28" s="116" t="e">
        <f t="shared" si="2"/>
        <v>#REF!</v>
      </c>
      <c r="H28" s="116" t="e">
        <f t="shared" si="2"/>
        <v>#REF!</v>
      </c>
      <c r="I28" s="116" t="e">
        <f t="shared" si="2"/>
        <v>#REF!</v>
      </c>
      <c r="L28" s="81" t="s">
        <v>99</v>
      </c>
      <c r="M28" s="82" t="s">
        <v>98</v>
      </c>
      <c r="N28" s="73">
        <v>346740781</v>
      </c>
      <c r="O28" s="73">
        <v>353475427</v>
      </c>
      <c r="P28" s="73">
        <v>338412132</v>
      </c>
      <c r="Q28" s="74">
        <v>371427247.4632678</v>
      </c>
      <c r="R28" s="70">
        <v>453516095.9</v>
      </c>
    </row>
    <row r="29" spans="1:18" ht="13.5">
      <c r="A29" s="50"/>
      <c r="B29" s="113" t="s">
        <v>104</v>
      </c>
      <c r="C29" s="113" t="s">
        <v>36</v>
      </c>
      <c r="D29" s="114" t="s">
        <v>138</v>
      </c>
      <c r="E29" s="116" t="e">
        <f t="shared" si="2"/>
        <v>#REF!</v>
      </c>
      <c r="F29" s="116" t="e">
        <f t="shared" si="2"/>
        <v>#REF!</v>
      </c>
      <c r="G29" s="116" t="e">
        <f t="shared" si="2"/>
        <v>#REF!</v>
      </c>
      <c r="H29" s="116" t="e">
        <f t="shared" si="2"/>
        <v>#REF!</v>
      </c>
      <c r="I29" s="116" t="e">
        <f t="shared" si="2"/>
        <v>#REF!</v>
      </c>
      <c r="L29" s="83" t="s">
        <v>100</v>
      </c>
      <c r="M29" s="84"/>
      <c r="N29" s="75"/>
      <c r="O29" s="75"/>
      <c r="P29" s="75"/>
      <c r="Q29" s="75">
        <v>4849245.354569586</v>
      </c>
      <c r="R29" s="61"/>
    </row>
    <row r="30" spans="1:18" ht="13.5">
      <c r="A30" s="50"/>
      <c r="B30" s="113" t="s">
        <v>113</v>
      </c>
      <c r="C30" s="113" t="s">
        <v>31</v>
      </c>
      <c r="D30" s="114" t="s">
        <v>138</v>
      </c>
      <c r="E30" s="117"/>
      <c r="F30" s="116" t="e">
        <f>F8</f>
        <v>#REF!</v>
      </c>
      <c r="G30" s="116" t="e">
        <f>G8</f>
        <v>#REF!</v>
      </c>
      <c r="H30" s="116" t="e">
        <f>H8</f>
        <v>#REF!</v>
      </c>
      <c r="I30" s="116" t="e">
        <f>I8</f>
        <v>#REF!</v>
      </c>
      <c r="L30" s="83" t="s">
        <v>101</v>
      </c>
      <c r="M30" s="84"/>
      <c r="N30" s="75"/>
      <c r="O30" s="75"/>
      <c r="P30" s="75"/>
      <c r="Q30" s="75">
        <v>1762622.61</v>
      </c>
      <c r="R30" s="61"/>
    </row>
    <row r="31" spans="1:18" ht="13.5">
      <c r="A31" s="50"/>
      <c r="B31" s="113" t="s">
        <v>116</v>
      </c>
      <c r="C31" s="113" t="s">
        <v>34</v>
      </c>
      <c r="D31" s="114" t="s">
        <v>138</v>
      </c>
      <c r="E31" s="117"/>
      <c r="F31" s="117"/>
      <c r="G31" s="118"/>
      <c r="H31" s="116" t="e">
        <f>H9</f>
        <v>#REF!</v>
      </c>
      <c r="I31" s="116" t="e">
        <f>I9</f>
        <v>#REF!</v>
      </c>
      <c r="L31" s="83" t="s">
        <v>102</v>
      </c>
      <c r="M31" s="84"/>
      <c r="N31" s="75"/>
      <c r="O31" s="75"/>
      <c r="P31" s="75"/>
      <c r="Q31" s="75">
        <v>63447688</v>
      </c>
      <c r="R31" s="61"/>
    </row>
    <row r="32" spans="1:18" ht="13.5">
      <c r="A32" s="50"/>
      <c r="B32" s="113" t="s">
        <v>81</v>
      </c>
      <c r="C32" s="113" t="s">
        <v>39</v>
      </c>
      <c r="D32" s="114" t="s">
        <v>138</v>
      </c>
      <c r="E32" s="116" t="e">
        <f>ROUND(#REF!/1000000,6)</f>
        <v>#REF!</v>
      </c>
      <c r="F32" s="116" t="e">
        <f>ROUND(#REF!/1000000,6)</f>
        <v>#REF!</v>
      </c>
      <c r="G32" s="116" t="e">
        <f>ROUND(#REF!/1000000,6)</f>
        <v>#REF!</v>
      </c>
      <c r="H32" s="116" t="e">
        <f>ROUND(#REF!/1000000,6)</f>
        <v>#REF!</v>
      </c>
      <c r="I32" s="119"/>
      <c r="L32" s="83" t="s">
        <v>103</v>
      </c>
      <c r="M32" s="85" t="s">
        <v>104</v>
      </c>
      <c r="N32" s="65">
        <v>36866352</v>
      </c>
      <c r="O32" s="65">
        <v>50585179.027026</v>
      </c>
      <c r="P32" s="65">
        <v>60316888.9949191</v>
      </c>
      <c r="Q32" s="75">
        <v>70059555.96456958</v>
      </c>
      <c r="R32" s="71">
        <v>2432210.954569595</v>
      </c>
    </row>
    <row r="33" spans="1:18" ht="13.5">
      <c r="A33" s="50"/>
      <c r="B33" s="113" t="s">
        <v>112</v>
      </c>
      <c r="C33" s="113" t="s">
        <v>40</v>
      </c>
      <c r="D33" s="114" t="s">
        <v>138</v>
      </c>
      <c r="E33" s="117"/>
      <c r="F33" s="117"/>
      <c r="G33" s="118"/>
      <c r="H33" s="119"/>
      <c r="I33" s="116" t="e">
        <f>I11</f>
        <v>#REF!</v>
      </c>
      <c r="L33" s="83" t="s">
        <v>105</v>
      </c>
      <c r="M33" s="85" t="s">
        <v>112</v>
      </c>
      <c r="N33" s="96">
        <v>-2592002</v>
      </c>
      <c r="O33" s="96">
        <v>-15043602.7045519</v>
      </c>
      <c r="P33" s="96">
        <v>-17639165.4959108</v>
      </c>
      <c r="Q33" s="96">
        <v>1906105.01</v>
      </c>
      <c r="R33" s="96">
        <v>16934952.95</v>
      </c>
    </row>
    <row r="34" spans="1:18" ht="13.5">
      <c r="A34" s="50"/>
      <c r="B34" s="111" t="s">
        <v>114</v>
      </c>
      <c r="C34" s="111" t="s">
        <v>35</v>
      </c>
      <c r="D34" s="114" t="s">
        <v>138</v>
      </c>
      <c r="E34" s="117"/>
      <c r="F34" s="117"/>
      <c r="G34" s="118"/>
      <c r="H34" s="116" t="e">
        <f>H12</f>
        <v>#REF!</v>
      </c>
      <c r="I34" s="116" t="e">
        <f>I12</f>
        <v>#REF!</v>
      </c>
      <c r="L34" s="83" t="s">
        <v>124</v>
      </c>
      <c r="M34" s="85" t="s">
        <v>113</v>
      </c>
      <c r="N34" s="65">
        <v>0</v>
      </c>
      <c r="O34" s="100">
        <v>1447677</v>
      </c>
      <c r="P34" s="99">
        <v>1274643.92</v>
      </c>
      <c r="Q34" s="96">
        <v>2038611.212</v>
      </c>
      <c r="R34" s="71">
        <v>2459190.7560000005</v>
      </c>
    </row>
    <row r="35" spans="1:18" ht="13.5">
      <c r="A35" s="50"/>
      <c r="B35" s="111" t="s">
        <v>122</v>
      </c>
      <c r="C35" s="111" t="s">
        <v>41</v>
      </c>
      <c r="D35" s="114" t="s">
        <v>138</v>
      </c>
      <c r="E35" s="117"/>
      <c r="F35" s="117"/>
      <c r="G35" s="118"/>
      <c r="H35" s="120"/>
      <c r="I35" s="116" t="e">
        <f>I13</f>
        <v>#REF!</v>
      </c>
      <c r="L35" s="83" t="s">
        <v>125</v>
      </c>
      <c r="M35" s="85" t="s">
        <v>114</v>
      </c>
      <c r="N35" s="60"/>
      <c r="O35" s="60"/>
      <c r="P35" s="60"/>
      <c r="Q35" s="75">
        <v>9147652</v>
      </c>
      <c r="R35" s="71">
        <v>10410558</v>
      </c>
    </row>
    <row r="36" spans="1:18" ht="13.5">
      <c r="A36" s="50"/>
      <c r="B36" s="111" t="s">
        <v>117</v>
      </c>
      <c r="C36" s="111" t="s">
        <v>44</v>
      </c>
      <c r="D36" s="114" t="s">
        <v>138</v>
      </c>
      <c r="E36" s="117"/>
      <c r="F36" s="117"/>
      <c r="G36" s="118"/>
      <c r="H36" s="120"/>
      <c r="I36" s="120"/>
      <c r="L36" s="83" t="s">
        <v>115</v>
      </c>
      <c r="M36" s="85" t="s">
        <v>116</v>
      </c>
      <c r="N36" s="61"/>
      <c r="O36" s="61"/>
      <c r="P36" s="61"/>
      <c r="Q36" s="75"/>
      <c r="R36" s="71">
        <v>0</v>
      </c>
    </row>
    <row r="37" spans="1:18" ht="13.5">
      <c r="A37" s="50"/>
      <c r="B37" s="111" t="s">
        <v>120</v>
      </c>
      <c r="C37" s="111" t="s">
        <v>42</v>
      </c>
      <c r="D37" s="114" t="s">
        <v>138</v>
      </c>
      <c r="E37" s="117"/>
      <c r="F37" s="117"/>
      <c r="G37" s="118"/>
      <c r="H37" s="120"/>
      <c r="I37" s="116" t="e">
        <f>I15</f>
        <v>#REF!</v>
      </c>
      <c r="L37" s="83" t="s">
        <v>119</v>
      </c>
      <c r="M37" s="85" t="s">
        <v>117</v>
      </c>
      <c r="N37" s="61"/>
      <c r="O37" s="61"/>
      <c r="P37" s="61"/>
      <c r="Q37" s="76"/>
      <c r="R37" s="71">
        <v>0</v>
      </c>
    </row>
    <row r="38" spans="1:18" ht="13.5">
      <c r="A38" s="50"/>
      <c r="B38" s="111" t="s">
        <v>126</v>
      </c>
      <c r="C38" s="111" t="s">
        <v>43</v>
      </c>
      <c r="D38" s="114" t="s">
        <v>138</v>
      </c>
      <c r="E38" s="117"/>
      <c r="F38" s="117"/>
      <c r="G38" s="118"/>
      <c r="H38" s="120"/>
      <c r="I38" s="116" t="e">
        <f>I16</f>
        <v>#REF!</v>
      </c>
      <c r="L38" s="83" t="s">
        <v>118</v>
      </c>
      <c r="M38" s="85" t="s">
        <v>120</v>
      </c>
      <c r="N38" s="61"/>
      <c r="O38" s="61"/>
      <c r="P38" s="61"/>
      <c r="Q38" s="76"/>
      <c r="R38" s="71">
        <v>723506.4</v>
      </c>
    </row>
    <row r="39" spans="1:18" ht="13.5">
      <c r="A39" s="50"/>
      <c r="B39" s="113" t="s">
        <v>127</v>
      </c>
      <c r="C39" s="113" t="s">
        <v>30</v>
      </c>
      <c r="D39" s="114" t="s">
        <v>138</v>
      </c>
      <c r="E39" s="116" t="e">
        <f>E17</f>
        <v>#REF!</v>
      </c>
      <c r="F39" s="116" t="e">
        <f>ROUND(E43*(1+F45),6)</f>
        <v>#REF!</v>
      </c>
      <c r="G39" s="116" t="e">
        <f>ROUND(F43*(1+G45),6)</f>
        <v>#REF!</v>
      </c>
      <c r="H39" s="116" t="e">
        <f>ROUND(G43*(1+H45),6)</f>
        <v>#REF!</v>
      </c>
      <c r="I39" s="116" t="e">
        <f>ROUND((H43*(1+I45)),6)</f>
        <v>#REF!</v>
      </c>
      <c r="L39" s="83" t="s">
        <v>121</v>
      </c>
      <c r="M39" s="85" t="s">
        <v>122</v>
      </c>
      <c r="N39" s="61"/>
      <c r="O39" s="61"/>
      <c r="P39" s="61"/>
      <c r="Q39" s="76"/>
      <c r="R39" s="71">
        <v>1765226.1810885938</v>
      </c>
    </row>
    <row r="40" spans="1:18" ht="13.5">
      <c r="A40" s="50"/>
      <c r="B40" s="104"/>
      <c r="C40" s="104"/>
      <c r="D40" s="115"/>
      <c r="E40" s="121"/>
      <c r="F40" s="121"/>
      <c r="G40" s="122"/>
      <c r="H40" s="123"/>
      <c r="I40" s="123"/>
      <c r="L40" s="83" t="s">
        <v>123</v>
      </c>
      <c r="M40" s="85" t="s">
        <v>126</v>
      </c>
      <c r="N40" s="61"/>
      <c r="O40" s="61"/>
      <c r="P40" s="61"/>
      <c r="Q40" s="76"/>
      <c r="R40" s="71">
        <v>0</v>
      </c>
    </row>
    <row r="41" spans="1:18" ht="15" thickBot="1">
      <c r="A41" s="50"/>
      <c r="B41" s="111" t="s">
        <v>130</v>
      </c>
      <c r="C41" s="111" t="s">
        <v>32</v>
      </c>
      <c r="D41" s="114" t="s">
        <v>138</v>
      </c>
      <c r="E41" s="124" t="e">
        <f>E28+E29+E30+E31-E32+E34-E39</f>
        <v>#REF!</v>
      </c>
      <c r="F41" s="124" t="e">
        <f>F28+F29+F30+F31-F32+F34-F39</f>
        <v>#REF!</v>
      </c>
      <c r="G41" s="124" t="e">
        <f>G28+G29+G30+G31-G32+G34-G39</f>
        <v>#REF!</v>
      </c>
      <c r="H41" s="124" t="e">
        <f>H28+H29+H30+H31-H32+H34-H39</f>
        <v>#REF!</v>
      </c>
      <c r="I41" s="124" t="e">
        <f>I28+I29+I30+I31+I33+I35+I37+I38+I34-I39</f>
        <v>#REF!</v>
      </c>
      <c r="L41" s="86" t="s">
        <v>128</v>
      </c>
      <c r="M41" s="87" t="s">
        <v>127</v>
      </c>
      <c r="N41" s="77">
        <v>-3694125</v>
      </c>
      <c r="O41" s="95">
        <v>6258676.06</v>
      </c>
      <c r="P41" s="95">
        <v>17971997.64</v>
      </c>
      <c r="Q41" s="78">
        <v>18956727.1</v>
      </c>
      <c r="R41" s="72">
        <v>2407793.1068252246</v>
      </c>
    </row>
    <row r="42" spans="1:18" ht="15" thickBot="1">
      <c r="A42" s="50"/>
      <c r="B42" s="111" t="s">
        <v>38</v>
      </c>
      <c r="C42" s="111" t="s">
        <v>29</v>
      </c>
      <c r="D42" s="114" t="s">
        <v>138</v>
      </c>
      <c r="E42" s="116" t="e">
        <f>E20</f>
        <v>#REF!</v>
      </c>
      <c r="F42" s="116" t="e">
        <f>F20</f>
        <v>#REF!</v>
      </c>
      <c r="G42" s="116" t="e">
        <f>G20</f>
        <v>#REF!</v>
      </c>
      <c r="H42" s="116" t="e">
        <f>H20</f>
        <v>#REF!</v>
      </c>
      <c r="I42" s="116" t="e">
        <f>I20</f>
        <v>#REF!</v>
      </c>
      <c r="L42" s="88" t="s">
        <v>129</v>
      </c>
      <c r="M42" s="89" t="s">
        <v>130</v>
      </c>
      <c r="N42" s="90">
        <v>382505010</v>
      </c>
      <c r="O42" s="90">
        <v>426810561.79157794</v>
      </c>
      <c r="P42" s="90">
        <v>435614828.0508299</v>
      </c>
      <c r="Q42" s="90">
        <v>469723688.7298374</v>
      </c>
      <c r="R42" s="91">
        <v>490649534.24848336</v>
      </c>
    </row>
    <row r="43" spans="1:18" ht="15" thickBot="1">
      <c r="A43" s="50"/>
      <c r="B43" s="111"/>
      <c r="C43" s="111" t="s">
        <v>33</v>
      </c>
      <c r="D43" s="114" t="s">
        <v>138</v>
      </c>
      <c r="E43" s="124" t="e">
        <f>E42-E41</f>
        <v>#REF!</v>
      </c>
      <c r="F43" s="124" t="e">
        <f>F42-F41</f>
        <v>#REF!</v>
      </c>
      <c r="G43" s="124" t="e">
        <f>G42-G41</f>
        <v>#REF!</v>
      </c>
      <c r="H43" s="124" t="e">
        <f>H42-H41</f>
        <v>#REF!</v>
      </c>
      <c r="I43" s="124" t="e">
        <f>I42-I41</f>
        <v>#REF!</v>
      </c>
      <c r="L43" s="88" t="s">
        <v>22</v>
      </c>
      <c r="M43" s="92"/>
      <c r="N43" s="94">
        <v>376521000</v>
      </c>
      <c r="O43" s="94">
        <v>409664981.1422759</v>
      </c>
      <c r="P43" s="94">
        <v>417653460.08959293</v>
      </c>
      <c r="Q43" s="94">
        <v>467433388.0479909</v>
      </c>
      <c r="R43" s="94">
        <v>494940453.4607168</v>
      </c>
    </row>
    <row r="44" spans="1:18" ht="12">
      <c r="A44" s="50"/>
      <c r="B44" s="50"/>
      <c r="C44" s="50"/>
      <c r="D44" s="50"/>
      <c r="E44" s="50"/>
      <c r="F44" s="51" t="e">
        <f>#REF!/100</f>
        <v>#REF!</v>
      </c>
      <c r="G44" s="51" t="e">
        <f>#REF!/100</f>
        <v>#REF!</v>
      </c>
      <c r="H44" s="51" t="e">
        <f>#REF!/100</f>
        <v>#REF!</v>
      </c>
      <c r="I44" s="51" t="e">
        <f>#REF!/100</f>
        <v>#REF!</v>
      </c>
      <c r="N44" s="144">
        <f>N43-N42</f>
        <v>-5984010</v>
      </c>
      <c r="O44" s="144">
        <f>O43-O42</f>
        <v>-17145580.649302006</v>
      </c>
      <c r="P44" s="144">
        <f>P43-P42</f>
        <v>-17961367.961236954</v>
      </c>
      <c r="Q44" s="144">
        <f>Q43-Q42</f>
        <v>-2290300.6818464994</v>
      </c>
      <c r="R44" s="144">
        <f>R43-R42</f>
        <v>4290919.212233424</v>
      </c>
    </row>
    <row r="45" spans="1:18" ht="12">
      <c r="A45" s="50"/>
      <c r="B45" s="50"/>
      <c r="C45" s="50"/>
      <c r="D45" s="50"/>
      <c r="E45" s="50"/>
      <c r="F45" s="51" t="e">
        <f>IF(E42&gt;E41,3%+F44,F44)</f>
        <v>#REF!</v>
      </c>
      <c r="G45" s="51" t="e">
        <f>IF(F42&gt;F41,3%+G44,G44)</f>
        <v>#REF!</v>
      </c>
      <c r="H45" s="51" t="e">
        <f>IF(G42&gt;G41,3%+H44,H44)</f>
        <v>#REF!</v>
      </c>
      <c r="I45" s="125" t="e">
        <f>(IF(H42&gt;(H41*1.03),3%,IF(H42&lt;(H41*0.97),0,1.5%)))+I44</f>
        <v>#REF!</v>
      </c>
      <c r="N45" s="51"/>
      <c r="O45" s="51" t="e">
        <f>F44</f>
        <v>#REF!</v>
      </c>
      <c r="P45" s="51" t="e">
        <f>G44</f>
        <v>#REF!</v>
      </c>
      <c r="Q45" s="51" t="e">
        <f>H44</f>
        <v>#REF!</v>
      </c>
      <c r="R45" s="51" t="e">
        <f>I44</f>
        <v>#REF!</v>
      </c>
    </row>
    <row r="46" spans="14:18" ht="12">
      <c r="N46" s="51"/>
      <c r="O46" s="51" t="e">
        <f>IF(N43&gt;N42,3%+O45,O45)</f>
        <v>#REF!</v>
      </c>
      <c r="P46" s="51" t="e">
        <f>IF(O43&gt;O42,3%+P45,P45)</f>
        <v>#REF!</v>
      </c>
      <c r="Q46" s="51" t="e">
        <f>IF(P43&gt;P42,3%+Q45,Q45)</f>
        <v>#REF!</v>
      </c>
      <c r="R46" s="125" t="e">
        <f>(IF(Q43&gt;(Q42*1.03),3%,IF(Q43&lt;(Q42*0.97),0,1.5%)))+R45</f>
        <v>#REF!</v>
      </c>
    </row>
    <row r="47" spans="3:18" ht="12.75">
      <c r="C47" s="132" t="s">
        <v>46</v>
      </c>
      <c r="F47" s="129" t="e">
        <f>F32-F10</f>
        <v>#REF!</v>
      </c>
      <c r="G47" s="128" t="e">
        <f>F47</f>
        <v>#REF!</v>
      </c>
      <c r="H47" s="128"/>
      <c r="I47" s="128"/>
      <c r="J47" s="127"/>
      <c r="O47" s="129">
        <f>O33-O11</f>
        <v>-280268.2181292996</v>
      </c>
      <c r="P47" s="128">
        <f>O47</f>
        <v>-280268.2181292996</v>
      </c>
      <c r="Q47" s="128"/>
      <c r="R47" s="128"/>
    </row>
    <row r="48" spans="3:18" ht="12.75">
      <c r="C48" s="132" t="s">
        <v>48</v>
      </c>
      <c r="F48" s="128"/>
      <c r="G48" s="130" t="e">
        <f>F47*G45</f>
        <v>#REF!</v>
      </c>
      <c r="H48" s="128"/>
      <c r="I48" s="128"/>
      <c r="O48" s="128"/>
      <c r="P48" s="130" t="e">
        <f>O47*P46</f>
        <v>#REF!</v>
      </c>
      <c r="Q48" s="128"/>
      <c r="R48" s="128"/>
    </row>
    <row r="49" spans="3:18" ht="12.75">
      <c r="C49" s="132" t="s">
        <v>47</v>
      </c>
      <c r="F49" s="128"/>
      <c r="G49" s="129" t="e">
        <f>G32-G10</f>
        <v>#REF!</v>
      </c>
      <c r="H49" s="128"/>
      <c r="I49" s="128"/>
      <c r="J49" s="127"/>
      <c r="O49" s="128"/>
      <c r="P49" s="129">
        <f>P33-P11</f>
        <v>-594681.7771675028</v>
      </c>
      <c r="Q49" s="128"/>
      <c r="R49" s="128"/>
    </row>
    <row r="50" spans="3:18" ht="12.75">
      <c r="C50" s="132" t="s">
        <v>49</v>
      </c>
      <c r="F50" s="128"/>
      <c r="G50" s="128" t="e">
        <f>SUM(G47:G49)</f>
        <v>#REF!</v>
      </c>
      <c r="H50" s="128"/>
      <c r="I50" s="128"/>
      <c r="O50" s="128"/>
      <c r="P50" s="128" t="e">
        <f>SUM(P47:P49)</f>
        <v>#REF!</v>
      </c>
      <c r="Q50" s="128"/>
      <c r="R50" s="128"/>
    </row>
    <row r="51" spans="3:18" ht="12.75">
      <c r="C51" s="133" t="s">
        <v>50</v>
      </c>
      <c r="D51" s="2"/>
      <c r="E51" s="2"/>
      <c r="F51" s="131"/>
      <c r="G51" s="131" t="e">
        <f>G43-G21</f>
        <v>#REF!</v>
      </c>
      <c r="H51" s="128" t="e">
        <f>G51</f>
        <v>#REF!</v>
      </c>
      <c r="I51" s="128"/>
      <c r="O51" s="131"/>
      <c r="P51" s="131">
        <f>P44-P22</f>
        <v>-888458.9271675348</v>
      </c>
      <c r="Q51" s="128">
        <f>P51</f>
        <v>-888458.9271675348</v>
      </c>
      <c r="R51" s="128"/>
    </row>
    <row r="52" spans="3:18" ht="12.75">
      <c r="C52" s="132" t="s">
        <v>51</v>
      </c>
      <c r="F52" s="128"/>
      <c r="G52" s="128"/>
      <c r="H52" s="130" t="e">
        <f>G51*H45</f>
        <v>#REF!</v>
      </c>
      <c r="I52" s="128"/>
      <c r="J52" s="127"/>
      <c r="O52" s="128"/>
      <c r="P52" s="128"/>
      <c r="Q52" s="130" t="e">
        <f>P51*Q46</f>
        <v>#REF!</v>
      </c>
      <c r="R52" s="128"/>
    </row>
    <row r="53" spans="3:18" ht="12.75">
      <c r="C53" s="132" t="s">
        <v>52</v>
      </c>
      <c r="F53" s="128"/>
      <c r="G53" s="128"/>
      <c r="H53" s="129" t="e">
        <f>H32-H10</f>
        <v>#REF!</v>
      </c>
      <c r="I53" s="128"/>
      <c r="O53" s="128"/>
      <c r="P53" s="128"/>
      <c r="Q53" s="129">
        <f>Q33-Q11</f>
        <v>-948214.0999999999</v>
      </c>
      <c r="R53" s="128"/>
    </row>
    <row r="54" spans="3:18" ht="12.75">
      <c r="C54" s="132" t="s">
        <v>56</v>
      </c>
      <c r="F54" s="128"/>
      <c r="G54" s="128"/>
      <c r="H54" s="128" t="e">
        <f>SUM(H51:H53)</f>
        <v>#REF!</v>
      </c>
      <c r="I54" s="128"/>
      <c r="O54" s="128"/>
      <c r="P54" s="128"/>
      <c r="Q54" s="128" t="e">
        <f>SUM(Q51:Q53)</f>
        <v>#REF!</v>
      </c>
      <c r="R54" s="128"/>
    </row>
    <row r="55" spans="3:18" ht="12.75">
      <c r="C55" s="133" t="s">
        <v>53</v>
      </c>
      <c r="D55" s="2"/>
      <c r="E55" s="2"/>
      <c r="F55" s="131"/>
      <c r="G55" s="131"/>
      <c r="H55" s="131" t="e">
        <f>H43-H21</f>
        <v>#REF!</v>
      </c>
      <c r="I55" s="128" t="e">
        <f>H55</f>
        <v>#REF!</v>
      </c>
      <c r="O55" s="131"/>
      <c r="P55" s="131"/>
      <c r="Q55" s="131">
        <f>Q44-Q22</f>
        <v>-1885908.4600000381</v>
      </c>
      <c r="R55" s="128">
        <f>Q55</f>
        <v>-1885908.4600000381</v>
      </c>
    </row>
    <row r="56" spans="3:18" ht="12.75">
      <c r="C56" s="132" t="s">
        <v>54</v>
      </c>
      <c r="F56" s="128"/>
      <c r="G56" s="128"/>
      <c r="H56" s="128"/>
      <c r="I56" s="130" t="e">
        <f>H55*I45</f>
        <v>#REF!</v>
      </c>
      <c r="O56" s="128"/>
      <c r="P56" s="128"/>
      <c r="Q56" s="128"/>
      <c r="R56" s="130" t="e">
        <f>Q55*R46</f>
        <v>#REF!</v>
      </c>
    </row>
    <row r="57" spans="3:18" ht="12.75">
      <c r="C57" s="132" t="s">
        <v>55</v>
      </c>
      <c r="F57" s="128"/>
      <c r="G57" s="128"/>
      <c r="H57" s="128"/>
      <c r="I57" s="129" t="e">
        <f>I33-I11</f>
        <v>#REF!</v>
      </c>
      <c r="O57" s="128"/>
      <c r="P57" s="128"/>
      <c r="Q57" s="128"/>
      <c r="R57" s="129">
        <f>R34-R12</f>
        <v>0</v>
      </c>
    </row>
    <row r="58" spans="3:18" ht="12.75">
      <c r="C58" s="132" t="s">
        <v>57</v>
      </c>
      <c r="F58" s="128"/>
      <c r="G58" s="128"/>
      <c r="H58" s="128"/>
      <c r="I58" s="128" t="e">
        <f>SUM(I55:I57)</f>
        <v>#REF!</v>
      </c>
      <c r="O58" s="128"/>
      <c r="P58" s="128"/>
      <c r="Q58" s="128"/>
      <c r="R58" s="128" t="e">
        <f>SUM(R55:R57)</f>
        <v>#REF!</v>
      </c>
    </row>
    <row r="59" spans="3:18" ht="12.75">
      <c r="C59" s="133" t="s">
        <v>58</v>
      </c>
      <c r="F59" s="128"/>
      <c r="G59" s="128"/>
      <c r="H59" s="128"/>
      <c r="I59" s="131" t="e">
        <f>I43-I21</f>
        <v>#REF!</v>
      </c>
      <c r="O59" s="128"/>
      <c r="P59" s="128"/>
      <c r="Q59" s="128"/>
      <c r="R59" s="131">
        <f>R44-R22</f>
        <v>-1982655.5639980435</v>
      </c>
    </row>
    <row r="60" spans="3:18" ht="13.5" thickBot="1">
      <c r="C60" s="132"/>
      <c r="F60" s="128"/>
      <c r="G60" s="128"/>
      <c r="H60" s="128"/>
      <c r="I60" s="128"/>
      <c r="O60" s="128"/>
      <c r="P60" s="128"/>
      <c r="Q60" s="128"/>
      <c r="R60" s="128"/>
    </row>
    <row r="61" spans="3:18" ht="12.75">
      <c r="C61" s="134" t="s">
        <v>0</v>
      </c>
      <c r="D61" s="52"/>
      <c r="E61" s="52"/>
      <c r="F61" s="135"/>
      <c r="G61" s="135"/>
      <c r="H61" s="135"/>
      <c r="I61" s="136" t="e">
        <f>F47+G49+H53+I57</f>
        <v>#REF!</v>
      </c>
      <c r="O61" s="135"/>
      <c r="P61" s="135"/>
      <c r="Q61" s="135"/>
      <c r="R61" s="136">
        <f>O47+P49+Q53+R57</f>
        <v>-1823164.0952968022</v>
      </c>
    </row>
    <row r="62" spans="3:18" ht="12.75">
      <c r="C62" s="137" t="s">
        <v>1</v>
      </c>
      <c r="D62" s="55"/>
      <c r="E62" s="55"/>
      <c r="F62" s="138"/>
      <c r="G62" s="138"/>
      <c r="H62" s="138"/>
      <c r="I62" s="139" t="e">
        <f>G48+H52+I56</f>
        <v>#REF!</v>
      </c>
      <c r="O62" s="138"/>
      <c r="P62" s="138"/>
      <c r="Q62" s="138"/>
      <c r="R62" s="139" t="e">
        <f>P48+Q52+R56</f>
        <v>#REF!</v>
      </c>
    </row>
    <row r="63" spans="3:18" ht="13.5" thickBot="1">
      <c r="C63" s="140" t="s">
        <v>2</v>
      </c>
      <c r="D63" s="53"/>
      <c r="E63" s="53"/>
      <c r="F63" s="141"/>
      <c r="G63" s="141"/>
      <c r="H63" s="141"/>
      <c r="I63" s="142" t="e">
        <f>I61+I62</f>
        <v>#REF!</v>
      </c>
      <c r="O63" s="141"/>
      <c r="P63" s="141"/>
      <c r="Q63" s="141"/>
      <c r="R63" s="142" t="e">
        <f>R61+R62</f>
        <v>#REF!</v>
      </c>
    </row>
    <row r="64" ht="12">
      <c r="R64" s="146" t="e">
        <f>R63-(I63*1000000)</f>
        <v>#REF!</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3:X64"/>
  <sheetViews>
    <sheetView workbookViewId="0" topLeftCell="J4">
      <selection activeCell="U34" sqref="U34"/>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7" width="9.00390625" style="0" bestFit="1" customWidth="1"/>
    <col min="8" max="9" width="9.00390625" style="50" bestFit="1" customWidth="1"/>
    <col min="10" max="13" width="8.8515625" style="0" customWidth="1"/>
    <col min="14" max="14" width="10.421875" style="0" bestFit="1" customWidth="1"/>
    <col min="15" max="15" width="11.8515625" style="0" bestFit="1" customWidth="1"/>
    <col min="16" max="16" width="13.421875" style="0" bestFit="1" customWidth="1"/>
    <col min="17" max="18" width="15.140625" style="0" bestFit="1" customWidth="1"/>
  </cols>
  <sheetData>
    <row r="3" spans="1:9" ht="13.5">
      <c r="A3" s="50"/>
      <c r="B3" s="103"/>
      <c r="C3" s="104" t="s">
        <v>3</v>
      </c>
      <c r="D3" s="105" t="s">
        <v>28</v>
      </c>
      <c r="E3" s="106" t="s">
        <v>74</v>
      </c>
      <c r="F3" s="107" t="s">
        <v>75</v>
      </c>
      <c r="G3" s="108" t="s">
        <v>76</v>
      </c>
      <c r="H3" s="109" t="s">
        <v>64</v>
      </c>
      <c r="I3" s="110" t="s">
        <v>77</v>
      </c>
    </row>
    <row r="4" spans="1:21" ht="13.5">
      <c r="A4" s="50"/>
      <c r="B4" s="111"/>
      <c r="C4" s="111"/>
      <c r="D4" s="111"/>
      <c r="E4" s="111"/>
      <c r="F4" s="111"/>
      <c r="H4" s="109"/>
      <c r="I4" s="109"/>
      <c r="L4" s="79" t="s">
        <v>109</v>
      </c>
      <c r="M4" s="50"/>
      <c r="N4" s="50"/>
      <c r="O4" s="50"/>
      <c r="P4" s="50"/>
      <c r="Q4" s="50"/>
      <c r="R4" s="50"/>
      <c r="U4" t="s">
        <v>5</v>
      </c>
    </row>
    <row r="5" spans="1:22" ht="15" thickBot="1">
      <c r="A5" s="50"/>
      <c r="B5" s="111"/>
      <c r="C5" s="111"/>
      <c r="D5" s="111"/>
      <c r="E5" s="111"/>
      <c r="F5" s="111"/>
      <c r="H5" s="112"/>
      <c r="I5" s="112"/>
      <c r="L5" s="50"/>
      <c r="M5" s="50"/>
      <c r="N5" s="80" t="s">
        <v>86</v>
      </c>
      <c r="O5" s="80" t="s">
        <v>85</v>
      </c>
      <c r="P5" s="80" t="s">
        <v>84</v>
      </c>
      <c r="Q5" s="80" t="s">
        <v>106</v>
      </c>
      <c r="R5" s="80" t="s">
        <v>107</v>
      </c>
      <c r="U5" s="80" t="s">
        <v>106</v>
      </c>
      <c r="V5" s="80" t="s">
        <v>107</v>
      </c>
    </row>
    <row r="6" spans="1:24" ht="13.5">
      <c r="A6" s="50"/>
      <c r="B6" s="113" t="s">
        <v>80</v>
      </c>
      <c r="C6" s="113" t="s">
        <v>37</v>
      </c>
      <c r="D6" s="114" t="s">
        <v>138</v>
      </c>
      <c r="E6" s="116" t="e">
        <f>ROUND(#REF!/1000000,6)</f>
        <v>#REF!</v>
      </c>
      <c r="F6" s="116" t="e">
        <f>ROUND(#REF!/1000000,6)</f>
        <v>#REF!</v>
      </c>
      <c r="G6" s="116" t="e">
        <f>ROUND(#REF!/1000000,6)</f>
        <v>#REF!</v>
      </c>
      <c r="H6" s="116" t="e">
        <f>ROUND(#REF!/1000000,6)</f>
        <v>#REF!</v>
      </c>
      <c r="I6" s="116" t="e">
        <f>ROUND(#REF!/1000000,6)</f>
        <v>#REF!</v>
      </c>
      <c r="L6" s="81" t="s">
        <v>99</v>
      </c>
      <c r="M6" s="82" t="s">
        <v>98</v>
      </c>
      <c r="N6" s="73">
        <v>203871532</v>
      </c>
      <c r="O6" s="73">
        <v>207976140</v>
      </c>
      <c r="P6" s="73">
        <v>198277926</v>
      </c>
      <c r="Q6" s="62">
        <v>213914381.09576914</v>
      </c>
      <c r="R6" s="70">
        <v>301509194.5477075</v>
      </c>
      <c r="T6" s="113" t="s">
        <v>80</v>
      </c>
      <c r="U6" s="160">
        <v>213.91438109576802</v>
      </c>
      <c r="V6" s="160">
        <v>301.50998079999994</v>
      </c>
      <c r="W6" s="127" t="e">
        <f>H6-U6</f>
        <v>#REF!</v>
      </c>
      <c r="X6" s="127" t="e">
        <f>I6-V6</f>
        <v>#REF!</v>
      </c>
    </row>
    <row r="7" spans="1:24" ht="13.5">
      <c r="A7" s="50"/>
      <c r="B7" s="113" t="s">
        <v>104</v>
      </c>
      <c r="C7" s="113" t="s">
        <v>36</v>
      </c>
      <c r="D7" s="114" t="s">
        <v>138</v>
      </c>
      <c r="E7" s="116" t="e">
        <f>ROUND(#REF!/1000000,6)</f>
        <v>#REF!</v>
      </c>
      <c r="F7" s="116" t="e">
        <f>ROUND(#REF!/1000000,6)</f>
        <v>#REF!</v>
      </c>
      <c r="G7" s="116" t="e">
        <f>ROUND(#REF!/1000000,6)</f>
        <v>#REF!</v>
      </c>
      <c r="H7" s="116" t="e">
        <f>ROUND(#REF!/1000000,6)</f>
        <v>#REF!</v>
      </c>
      <c r="I7" s="116" t="e">
        <f>ROUND(#REF!/1000000,6)</f>
        <v>#REF!</v>
      </c>
      <c r="L7" s="83" t="s">
        <v>100</v>
      </c>
      <c r="M7" s="84"/>
      <c r="N7" s="75"/>
      <c r="O7" s="75"/>
      <c r="P7" s="75"/>
      <c r="Q7" s="63">
        <v>2827049.6776640117</v>
      </c>
      <c r="R7" s="61"/>
      <c r="T7" s="113" t="s">
        <v>104</v>
      </c>
      <c r="U7" s="161">
        <v>34.405631</v>
      </c>
      <c r="V7" s="162">
        <v>-3.610898399999996</v>
      </c>
      <c r="W7" s="127" t="e">
        <f aca="true" t="shared" si="0" ref="W7:X21">H7-U7</f>
        <v>#REF!</v>
      </c>
      <c r="X7" s="127" t="e">
        <f t="shared" si="0"/>
        <v>#REF!</v>
      </c>
    </row>
    <row r="8" spans="1:24" ht="13.5">
      <c r="A8" s="50"/>
      <c r="B8" s="113" t="s">
        <v>113</v>
      </c>
      <c r="C8" s="113" t="s">
        <v>31</v>
      </c>
      <c r="D8" s="114" t="s">
        <v>138</v>
      </c>
      <c r="E8" s="117"/>
      <c r="F8" s="116" t="e">
        <f>ROUND(#REF!/1000000,6)</f>
        <v>#REF!</v>
      </c>
      <c r="G8" s="116" t="e">
        <f>ROUND(#REF!/1000000,6)</f>
        <v>#REF!</v>
      </c>
      <c r="H8" s="116" t="e">
        <f>ROUND(#REF!/1000000,6)</f>
        <v>#REF!</v>
      </c>
      <c r="I8" s="116" t="e">
        <f>ROUND(#REF!/1000000,6)</f>
        <v>#REF!</v>
      </c>
      <c r="L8" s="83" t="s">
        <v>101</v>
      </c>
      <c r="M8" s="84"/>
      <c r="N8" s="75"/>
      <c r="O8" s="75"/>
      <c r="P8" s="75"/>
      <c r="Q8" s="63">
        <v>1019342.17</v>
      </c>
      <c r="R8" s="61"/>
      <c r="T8" s="113" t="s">
        <v>113</v>
      </c>
      <c r="U8" s="160">
        <v>0.33830804699999817</v>
      </c>
      <c r="V8" s="160">
        <v>0.6681369390015242</v>
      </c>
      <c r="W8" s="127" t="e">
        <f t="shared" si="0"/>
        <v>#REF!</v>
      </c>
      <c r="X8" s="127" t="e">
        <f t="shared" si="0"/>
        <v>#REF!</v>
      </c>
    </row>
    <row r="9" spans="1:24" ht="13.5">
      <c r="A9" s="50"/>
      <c r="B9" s="113" t="s">
        <v>116</v>
      </c>
      <c r="C9" s="113" t="s">
        <v>34</v>
      </c>
      <c r="D9" s="114" t="s">
        <v>138</v>
      </c>
      <c r="E9" s="117"/>
      <c r="F9" s="117"/>
      <c r="G9" s="118"/>
      <c r="H9" s="116" t="e">
        <f>ROUND(#REF!/1000000,6)</f>
        <v>#REF!</v>
      </c>
      <c r="I9" s="116" t="e">
        <f>ROUND(#REF!/1000000,6)</f>
        <v>#REF!</v>
      </c>
      <c r="L9" s="83" t="s">
        <v>102</v>
      </c>
      <c r="M9" s="84"/>
      <c r="N9" s="75"/>
      <c r="O9" s="75"/>
      <c r="P9" s="75"/>
      <c r="Q9" s="63">
        <v>30559239</v>
      </c>
      <c r="R9" s="61"/>
      <c r="T9" s="113" t="s">
        <v>116</v>
      </c>
      <c r="U9" s="162">
        <v>0</v>
      </c>
      <c r="V9" s="162">
        <v>0</v>
      </c>
      <c r="W9" s="127" t="e">
        <f t="shared" si="0"/>
        <v>#REF!</v>
      </c>
      <c r="X9" s="127" t="e">
        <f t="shared" si="0"/>
        <v>#REF!</v>
      </c>
    </row>
    <row r="10" spans="1:24" ht="13.5">
      <c r="A10" s="50"/>
      <c r="B10" s="113" t="s">
        <v>81</v>
      </c>
      <c r="C10" s="113" t="s">
        <v>39</v>
      </c>
      <c r="D10" s="114" t="s">
        <v>138</v>
      </c>
      <c r="E10" s="116" t="e">
        <f>ROUND(#REF!/1000000,6)</f>
        <v>#REF!</v>
      </c>
      <c r="F10" s="116" t="e">
        <f>ROUND(#REF!/1000000,6)</f>
        <v>#REF!</v>
      </c>
      <c r="G10" s="116" t="e">
        <f>ROUND(#REF!/1000000,6)</f>
        <v>#REF!</v>
      </c>
      <c r="H10" s="116" t="e">
        <f>ROUND(#REF!/1000000,6)</f>
        <v>#REF!</v>
      </c>
      <c r="I10" s="119"/>
      <c r="L10" s="83" t="s">
        <v>103</v>
      </c>
      <c r="M10" s="85" t="s">
        <v>104</v>
      </c>
      <c r="N10" s="65">
        <v>20311532</v>
      </c>
      <c r="O10" s="65">
        <v>24543538.5583023</v>
      </c>
      <c r="P10" s="65">
        <v>29221008.958474703</v>
      </c>
      <c r="Q10" s="63">
        <v>34405630.84766401</v>
      </c>
      <c r="R10" s="71">
        <v>-3610795.7634760095</v>
      </c>
      <c r="T10" s="113" t="s">
        <v>81</v>
      </c>
      <c r="U10" s="157">
        <v>-9.758288071167797</v>
      </c>
      <c r="V10" s="158"/>
      <c r="W10" s="127" t="e">
        <f t="shared" si="0"/>
        <v>#REF!</v>
      </c>
      <c r="X10" s="127">
        <f t="shared" si="0"/>
        <v>0</v>
      </c>
    </row>
    <row r="11" spans="1:24" ht="13.5">
      <c r="A11" s="50"/>
      <c r="B11" s="113" t="s">
        <v>112</v>
      </c>
      <c r="C11" s="113" t="s">
        <v>40</v>
      </c>
      <c r="D11" s="114" t="s">
        <v>138</v>
      </c>
      <c r="E11" s="117"/>
      <c r="F11" s="117"/>
      <c r="G11" s="118"/>
      <c r="H11" s="119"/>
      <c r="I11" s="116" t="e">
        <f>ROUND(#REF!/1000000,6)</f>
        <v>#REF!</v>
      </c>
      <c r="L11" s="83" t="s">
        <v>105</v>
      </c>
      <c r="M11" s="85" t="s">
        <v>112</v>
      </c>
      <c r="N11" s="96">
        <v>2603508</v>
      </c>
      <c r="O11" s="96">
        <v>11814373.374771</v>
      </c>
      <c r="P11" s="96">
        <v>11006266.32</v>
      </c>
      <c r="Q11" s="96">
        <v>-9753391.15</v>
      </c>
      <c r="R11" s="96">
        <v>-21044206.09</v>
      </c>
      <c r="T11" s="113" t="s">
        <v>112</v>
      </c>
      <c r="U11" s="158"/>
      <c r="V11" s="157">
        <v>-21.044226940822327</v>
      </c>
      <c r="W11" s="127">
        <f t="shared" si="0"/>
        <v>0</v>
      </c>
      <c r="X11" s="127" t="e">
        <f t="shared" si="0"/>
        <v>#REF!</v>
      </c>
    </row>
    <row r="12" spans="1:24" ht="13.5">
      <c r="A12" s="50"/>
      <c r="B12" s="111" t="s">
        <v>114</v>
      </c>
      <c r="C12" s="111" t="s">
        <v>35</v>
      </c>
      <c r="D12" s="114" t="s">
        <v>138</v>
      </c>
      <c r="E12" s="117"/>
      <c r="F12" s="117"/>
      <c r="G12" s="118"/>
      <c r="H12" s="116" t="e">
        <f>ROUND(#REF!/1000000,26)</f>
        <v>#REF!</v>
      </c>
      <c r="I12" s="116" t="e">
        <f>ROUND(#REF!/1000000,6)</f>
        <v>#REF!</v>
      </c>
      <c r="L12" s="83" t="s">
        <v>124</v>
      </c>
      <c r="M12" s="85" t="s">
        <v>113</v>
      </c>
      <c r="N12" s="65">
        <v>0</v>
      </c>
      <c r="O12" s="65">
        <v>241610</v>
      </c>
      <c r="P12" s="101">
        <v>-358080.03</v>
      </c>
      <c r="Q12" s="63">
        <v>338308.04699999816</v>
      </c>
      <c r="R12" s="71">
        <v>668136.9390015219</v>
      </c>
      <c r="T12" s="111" t="s">
        <v>114</v>
      </c>
      <c r="U12" s="160">
        <v>5.3585255983926965</v>
      </c>
      <c r="V12" s="160">
        <v>5.604646221570729</v>
      </c>
      <c r="W12" s="127" t="e">
        <f t="shared" si="0"/>
        <v>#REF!</v>
      </c>
      <c r="X12" s="127" t="e">
        <f t="shared" si="0"/>
        <v>#REF!</v>
      </c>
    </row>
    <row r="13" spans="1:24" ht="13.5">
      <c r="A13" s="50"/>
      <c r="B13" s="111" t="s">
        <v>122</v>
      </c>
      <c r="C13" s="111" t="s">
        <v>41</v>
      </c>
      <c r="D13" s="114" t="s">
        <v>138</v>
      </c>
      <c r="E13" s="117"/>
      <c r="F13" s="117"/>
      <c r="G13" s="118"/>
      <c r="H13" s="120"/>
      <c r="I13" s="116" t="e">
        <f>ROUND(#REF!/1000000,6)</f>
        <v>#REF!</v>
      </c>
      <c r="L13" s="83" t="s">
        <v>125</v>
      </c>
      <c r="M13" s="85" t="s">
        <v>114</v>
      </c>
      <c r="N13" s="60"/>
      <c r="O13" s="60"/>
      <c r="P13" s="60"/>
      <c r="Q13" s="63">
        <v>5358428</v>
      </c>
      <c r="R13" s="71">
        <v>5604646</v>
      </c>
      <c r="T13" s="111" t="s">
        <v>122</v>
      </c>
      <c r="U13" s="163"/>
      <c r="V13" s="160">
        <v>0.4313297291045146</v>
      </c>
      <c r="W13" s="127">
        <f t="shared" si="0"/>
        <v>0</v>
      </c>
      <c r="X13" s="127" t="e">
        <f t="shared" si="0"/>
        <v>#REF!</v>
      </c>
    </row>
    <row r="14" spans="1:24" ht="13.5">
      <c r="A14" s="50"/>
      <c r="B14" s="111" t="s">
        <v>117</v>
      </c>
      <c r="C14" s="111" t="s">
        <v>44</v>
      </c>
      <c r="D14" s="114" t="s">
        <v>138</v>
      </c>
      <c r="E14" s="117"/>
      <c r="F14" s="117"/>
      <c r="G14" s="118"/>
      <c r="H14" s="120"/>
      <c r="I14" s="120"/>
      <c r="L14" s="83" t="s">
        <v>115</v>
      </c>
      <c r="M14" s="85" t="s">
        <v>116</v>
      </c>
      <c r="N14" s="61"/>
      <c r="O14" s="61"/>
      <c r="P14" s="61"/>
      <c r="Q14" s="63">
        <v>0</v>
      </c>
      <c r="R14" s="71">
        <v>0</v>
      </c>
      <c r="T14" s="111" t="s">
        <v>117</v>
      </c>
      <c r="U14" s="163"/>
      <c r="V14" s="163"/>
      <c r="W14" s="127">
        <f t="shared" si="0"/>
        <v>0</v>
      </c>
      <c r="X14" s="127">
        <f t="shared" si="0"/>
        <v>0</v>
      </c>
    </row>
    <row r="15" spans="1:24" ht="13.5">
      <c r="A15" s="50"/>
      <c r="B15" s="111" t="s">
        <v>120</v>
      </c>
      <c r="C15" s="111" t="s">
        <v>42</v>
      </c>
      <c r="D15" s="114" t="s">
        <v>138</v>
      </c>
      <c r="E15" s="117"/>
      <c r="F15" s="117"/>
      <c r="G15" s="118"/>
      <c r="H15" s="120"/>
      <c r="I15" s="116" t="e">
        <f>ROUND(#REF!/1000000,6)</f>
        <v>#REF!</v>
      </c>
      <c r="L15" s="83" t="s">
        <v>119</v>
      </c>
      <c r="M15" s="85" t="s">
        <v>117</v>
      </c>
      <c r="N15" s="61"/>
      <c r="O15" s="61"/>
      <c r="P15" s="61"/>
      <c r="Q15" s="64"/>
      <c r="R15" s="71">
        <v>0</v>
      </c>
      <c r="T15" s="111" t="s">
        <v>120</v>
      </c>
      <c r="U15" s="163"/>
      <c r="V15" s="160">
        <v>0.43203440000000004</v>
      </c>
      <c r="W15" s="127">
        <f t="shared" si="0"/>
        <v>0</v>
      </c>
      <c r="X15" s="127" t="e">
        <f t="shared" si="0"/>
        <v>#REF!</v>
      </c>
    </row>
    <row r="16" spans="1:24" ht="13.5">
      <c r="A16" s="50"/>
      <c r="B16" s="111" t="s">
        <v>126</v>
      </c>
      <c r="C16" s="111" t="s">
        <v>43</v>
      </c>
      <c r="D16" s="114" t="s">
        <v>138</v>
      </c>
      <c r="E16" s="117"/>
      <c r="F16" s="117"/>
      <c r="G16" s="118"/>
      <c r="H16" s="120"/>
      <c r="I16" s="116" t="e">
        <f>ROUND(#REF!/1000000,6)</f>
        <v>#REF!</v>
      </c>
      <c r="L16" s="83" t="s">
        <v>118</v>
      </c>
      <c r="M16" s="85" t="s">
        <v>120</v>
      </c>
      <c r="N16" s="61"/>
      <c r="O16" s="61"/>
      <c r="P16" s="61"/>
      <c r="Q16" s="64"/>
      <c r="R16" s="71">
        <v>432034.4</v>
      </c>
      <c r="T16" s="111" t="s">
        <v>126</v>
      </c>
      <c r="U16" s="163"/>
      <c r="V16" s="160">
        <v>0</v>
      </c>
      <c r="W16" s="127">
        <f t="shared" si="0"/>
        <v>0</v>
      </c>
      <c r="X16" s="127" t="e">
        <f t="shared" si="0"/>
        <v>#REF!</v>
      </c>
    </row>
    <row r="17" spans="1:24" ht="13.5">
      <c r="A17" s="50"/>
      <c r="B17" s="113" t="s">
        <v>127</v>
      </c>
      <c r="C17" s="113" t="s">
        <v>30</v>
      </c>
      <c r="D17" s="114" t="s">
        <v>138</v>
      </c>
      <c r="E17" s="116" t="e">
        <f>-ROUND(#REF!/1000000,6)</f>
        <v>#REF!</v>
      </c>
      <c r="F17" s="116" t="e">
        <f>ROUND(E21*(1+F23),6)</f>
        <v>#REF!</v>
      </c>
      <c r="G17" s="116" t="e">
        <f>ROUND(F21*(1+G23),6)</f>
        <v>#REF!</v>
      </c>
      <c r="H17" s="116" t="e">
        <f>ROUND(G21*(1+H23),6)</f>
        <v>#REF!</v>
      </c>
      <c r="I17" s="116" t="e">
        <f>ROUND((H21*(1+I23)),6)</f>
        <v>#REF!</v>
      </c>
      <c r="L17" s="83" t="s">
        <v>121</v>
      </c>
      <c r="M17" s="85" t="s">
        <v>122</v>
      </c>
      <c r="N17" s="61"/>
      <c r="O17" s="61"/>
      <c r="P17" s="61"/>
      <c r="Q17" s="64"/>
      <c r="R17" s="71">
        <v>431328.6043192342</v>
      </c>
      <c r="T17" s="113" t="s">
        <v>127</v>
      </c>
      <c r="U17" s="161">
        <v>-7.746493652590115</v>
      </c>
      <c r="V17" s="161">
        <v>-4.792547692096645</v>
      </c>
      <c r="W17" s="127" t="e">
        <f>H17-U17</f>
        <v>#REF!</v>
      </c>
      <c r="X17" s="127" t="e">
        <f t="shared" si="0"/>
        <v>#REF!</v>
      </c>
    </row>
    <row r="18" spans="1:24" ht="13.5">
      <c r="A18" s="50"/>
      <c r="B18" s="104"/>
      <c r="C18" s="104"/>
      <c r="D18" s="115"/>
      <c r="E18" s="121"/>
      <c r="F18" s="126"/>
      <c r="G18" s="126"/>
      <c r="H18" s="126"/>
      <c r="I18" s="126"/>
      <c r="L18" s="83" t="s">
        <v>123</v>
      </c>
      <c r="M18" s="85" t="s">
        <v>126</v>
      </c>
      <c r="N18" s="61"/>
      <c r="O18" s="61"/>
      <c r="P18" s="61"/>
      <c r="Q18" s="64"/>
      <c r="R18" s="71">
        <v>0</v>
      </c>
      <c r="T18" s="104"/>
      <c r="U18" s="153"/>
      <c r="V18" s="153"/>
      <c r="W18" s="127">
        <f t="shared" si="0"/>
        <v>0</v>
      </c>
      <c r="X18" s="127">
        <f t="shared" si="0"/>
        <v>0</v>
      </c>
    </row>
    <row r="19" spans="1:24" ht="15" thickBot="1">
      <c r="A19" s="50"/>
      <c r="B19" s="111" t="s">
        <v>130</v>
      </c>
      <c r="C19" s="111" t="s">
        <v>32</v>
      </c>
      <c r="D19" s="114" t="s">
        <v>138</v>
      </c>
      <c r="E19" s="124" t="e">
        <f>E6+E7+E8+E9-E10+E12-E17</f>
        <v>#REF!</v>
      </c>
      <c r="F19" s="124" t="e">
        <f>F6+F7+F8+F9-F10+F12-F17</f>
        <v>#REF!</v>
      </c>
      <c r="G19" s="124" t="e">
        <f>G6+G7+G8+G9-G10+G12-G17</f>
        <v>#REF!</v>
      </c>
      <c r="H19" s="124" t="e">
        <f>H6+H7+H8+H9-H10+H12-H17</f>
        <v>#REF!</v>
      </c>
      <c r="I19" s="124" t="e">
        <f>I6+I7+I8+I9+I11+I13+I15+I16+I12-I17</f>
        <v>#REF!</v>
      </c>
      <c r="L19" s="86" t="s">
        <v>128</v>
      </c>
      <c r="M19" s="87" t="s">
        <v>127</v>
      </c>
      <c r="N19" s="77">
        <v>-2180722</v>
      </c>
      <c r="O19" s="78">
        <v>-1799083.4</v>
      </c>
      <c r="P19" s="95">
        <v>-12793018.98</v>
      </c>
      <c r="Q19" s="66">
        <v>7746594.54</v>
      </c>
      <c r="R19" s="72">
        <v>4787402.856467047</v>
      </c>
      <c r="T19" s="111" t="s">
        <v>130</v>
      </c>
      <c r="U19" s="161">
        <v>271.52162746491865</v>
      </c>
      <c r="V19" s="161">
        <v>288.783550440951</v>
      </c>
      <c r="W19" s="127" t="e">
        <f>H19-U19</f>
        <v>#REF!</v>
      </c>
      <c r="X19" s="127" t="e">
        <f t="shared" si="0"/>
        <v>#REF!</v>
      </c>
    </row>
    <row r="20" spans="1:24" ht="15" thickBot="1">
      <c r="A20" s="50"/>
      <c r="B20" s="111" t="s">
        <v>38</v>
      </c>
      <c r="C20" s="111" t="s">
        <v>29</v>
      </c>
      <c r="D20" s="114" t="s">
        <v>138</v>
      </c>
      <c r="E20" s="116" t="e">
        <f>ROUND(#REF!/1000000,6)</f>
        <v>#REF!</v>
      </c>
      <c r="F20" s="116" t="e">
        <f>ROUND(#REF!/1000000,6)</f>
        <v>#REF!</v>
      </c>
      <c r="G20" s="116" t="e">
        <f>ROUND(#REF!/1000000,6)</f>
        <v>#REF!</v>
      </c>
      <c r="H20" s="116" t="e">
        <f>ROUND(#REF!/1000000,6)</f>
        <v>#REF!</v>
      </c>
      <c r="I20" s="116" t="e">
        <f>ROUND(#REF!/1000000,6)</f>
        <v>#REF!</v>
      </c>
      <c r="L20" s="88" t="s">
        <v>129</v>
      </c>
      <c r="M20" s="89" t="s">
        <v>130</v>
      </c>
      <c r="N20" s="90">
        <v>219398834</v>
      </c>
      <c r="O20" s="90">
        <v>219147831.7835313</v>
      </c>
      <c r="P20" s="90">
        <v>203341569.6284747</v>
      </c>
      <c r="Q20" s="90">
        <v>271516733.68043315</v>
      </c>
      <c r="R20" s="91">
        <v>288777741.49401927</v>
      </c>
      <c r="T20" s="111" t="s">
        <v>38</v>
      </c>
      <c r="U20" s="162">
        <v>266.9629404183129</v>
      </c>
      <c r="V20" s="162">
        <v>295.311956</v>
      </c>
      <c r="W20" s="127" t="e">
        <f t="shared" si="0"/>
        <v>#REF!</v>
      </c>
      <c r="X20" s="127" t="e">
        <f t="shared" si="0"/>
        <v>#REF!</v>
      </c>
    </row>
    <row r="21" spans="1:24" ht="15" thickBot="1">
      <c r="A21" s="50"/>
      <c r="B21" s="111"/>
      <c r="C21" s="111" t="s">
        <v>33</v>
      </c>
      <c r="D21" s="114" t="s">
        <v>138</v>
      </c>
      <c r="E21" s="124" t="e">
        <f>E20-E19</f>
        <v>#REF!</v>
      </c>
      <c r="F21" s="124" t="e">
        <f>F20-F19</f>
        <v>#REF!</v>
      </c>
      <c r="G21" s="124" t="e">
        <f>G20-G19</f>
        <v>#REF!</v>
      </c>
      <c r="H21" s="124" t="e">
        <f>H20-H19</f>
        <v>#REF!</v>
      </c>
      <c r="I21" s="124" t="e">
        <f>I20-I19</f>
        <v>#REF!</v>
      </c>
      <c r="L21" s="88" t="s">
        <v>22</v>
      </c>
      <c r="M21" s="92"/>
      <c r="N21" s="94">
        <v>221071000</v>
      </c>
      <c r="O21" s="94">
        <v>231012995</v>
      </c>
      <c r="P21" s="94">
        <v>196001724.823792</v>
      </c>
      <c r="Q21" s="94">
        <v>266962940.41831288</v>
      </c>
      <c r="R21" s="94">
        <v>295311956.3460535</v>
      </c>
      <c r="T21" s="111"/>
      <c r="U21" s="161">
        <v>-4.558687046605769</v>
      </c>
      <c r="V21" s="161">
        <v>6.52840555904902</v>
      </c>
      <c r="W21" s="127" t="e">
        <f t="shared" si="0"/>
        <v>#REF!</v>
      </c>
      <c r="X21" s="127" t="e">
        <f t="shared" si="0"/>
        <v>#REF!</v>
      </c>
    </row>
    <row r="22" spans="1:18" ht="12">
      <c r="A22" s="50"/>
      <c r="B22" s="50" t="s">
        <v>135</v>
      </c>
      <c r="C22" s="50"/>
      <c r="D22" s="50"/>
      <c r="E22" s="50"/>
      <c r="F22" s="51" t="e">
        <f>#REF!/100</f>
        <v>#REF!</v>
      </c>
      <c r="G22" s="51" t="e">
        <f>#REF!/100</f>
        <v>#REF!</v>
      </c>
      <c r="H22" s="51" t="e">
        <f>#REF!/100</f>
        <v>#REF!</v>
      </c>
      <c r="I22" s="51" t="e">
        <f>#REF!/100</f>
        <v>#REF!</v>
      </c>
      <c r="N22" s="144">
        <f>N21-N20</f>
        <v>1672166</v>
      </c>
      <c r="O22" s="144">
        <f>O21-O20</f>
        <v>11865163.216468692</v>
      </c>
      <c r="P22" s="144">
        <f>P21-P20</f>
        <v>-7339844.804682702</v>
      </c>
      <c r="Q22" s="144">
        <f>Q21-Q20</f>
        <v>-4553793.262120277</v>
      </c>
      <c r="R22" s="144">
        <f>R21-R20</f>
        <v>6534214.852034211</v>
      </c>
    </row>
    <row r="23" spans="1:18" ht="12">
      <c r="A23" s="50"/>
      <c r="B23" s="50" t="s">
        <v>45</v>
      </c>
      <c r="C23" s="50"/>
      <c r="D23" s="50"/>
      <c r="E23" s="50"/>
      <c r="F23" s="51" t="e">
        <f>IF(E20&gt;E19,3%+F22,F22)</f>
        <v>#REF!</v>
      </c>
      <c r="G23" s="51" t="e">
        <f>IF(F20&gt;F19,3%+G22,G22)</f>
        <v>#REF!</v>
      </c>
      <c r="H23" s="51" t="e">
        <f>IF(G20&gt;G19,3%+H22,H22)</f>
        <v>#REF!</v>
      </c>
      <c r="I23" s="125" t="e">
        <f>(IF(H20&gt;(H19*1.03),3%,IF(H20&lt;(H19*0.97),0,1.5%)))+I22</f>
        <v>#REF!</v>
      </c>
      <c r="N23" s="51"/>
      <c r="O23" s="51" t="e">
        <f>F22</f>
        <v>#REF!</v>
      </c>
      <c r="P23" s="51" t="e">
        <f>G22</f>
        <v>#REF!</v>
      </c>
      <c r="Q23" s="51" t="e">
        <f>H22</f>
        <v>#REF!</v>
      </c>
      <c r="R23" s="51" t="e">
        <f>I22</f>
        <v>#REF!</v>
      </c>
    </row>
    <row r="24" spans="1:18" ht="12">
      <c r="A24" s="50"/>
      <c r="B24" s="50"/>
      <c r="C24" s="50"/>
      <c r="D24" s="50"/>
      <c r="E24" s="50"/>
      <c r="F24" s="50"/>
      <c r="G24" s="50"/>
      <c r="N24" s="51"/>
      <c r="O24" s="51" t="e">
        <f>IF(N21&gt;N20,3%+O23,O23)</f>
        <v>#REF!</v>
      </c>
      <c r="P24" s="51" t="e">
        <f>IF(O21&gt;O20,3%+P23,P23)</f>
        <v>#REF!</v>
      </c>
      <c r="Q24" s="51" t="e">
        <f>IF(P21&gt;P20,3%+Q23,Q23)</f>
        <v>#REF!</v>
      </c>
      <c r="R24" s="125" t="e">
        <f>(IF(Q21&gt;(Q20*1.03),3%,IF(Q21&lt;(Q20*0.97),0,1.5%)))+R23</f>
        <v>#REF!</v>
      </c>
    </row>
    <row r="25" spans="1:9" ht="13.5">
      <c r="A25" s="50"/>
      <c r="B25" s="103"/>
      <c r="C25" s="104" t="s">
        <v>4</v>
      </c>
      <c r="D25" s="105" t="s">
        <v>28</v>
      </c>
      <c r="E25" s="106" t="s">
        <v>74</v>
      </c>
      <c r="F25" s="107" t="s">
        <v>75</v>
      </c>
      <c r="G25" s="108" t="s">
        <v>76</v>
      </c>
      <c r="H25" s="109" t="s">
        <v>64</v>
      </c>
      <c r="I25" s="110" t="s">
        <v>77</v>
      </c>
    </row>
    <row r="26" spans="1:18" ht="13.5">
      <c r="A26" s="50"/>
      <c r="B26" s="111"/>
      <c r="C26" s="111"/>
      <c r="D26" s="111"/>
      <c r="E26" s="111"/>
      <c r="F26" s="111"/>
      <c r="H26" s="109"/>
      <c r="I26" s="109"/>
      <c r="L26" s="79" t="s">
        <v>109</v>
      </c>
      <c r="M26" s="50"/>
      <c r="N26" s="50"/>
      <c r="O26" s="50"/>
      <c r="P26" s="50"/>
      <c r="Q26" s="50"/>
      <c r="R26" s="50"/>
    </row>
    <row r="27" spans="1:18" ht="15" thickBot="1">
      <c r="A27" s="50"/>
      <c r="B27" s="111"/>
      <c r="C27" s="111"/>
      <c r="D27" s="111"/>
      <c r="E27" s="111"/>
      <c r="F27" s="111"/>
      <c r="H27" s="112"/>
      <c r="I27" s="112"/>
      <c r="L27" s="50"/>
      <c r="M27" s="50"/>
      <c r="N27" s="80" t="s">
        <v>86</v>
      </c>
      <c r="O27" s="80" t="s">
        <v>85</v>
      </c>
      <c r="P27" s="80" t="s">
        <v>84</v>
      </c>
      <c r="Q27" s="80" t="s">
        <v>106</v>
      </c>
      <c r="R27" s="80" t="s">
        <v>107</v>
      </c>
    </row>
    <row r="28" spans="1:18" ht="13.5">
      <c r="A28" s="50"/>
      <c r="B28" s="113" t="s">
        <v>80</v>
      </c>
      <c r="C28" s="113" t="s">
        <v>37</v>
      </c>
      <c r="D28" s="114" t="s">
        <v>138</v>
      </c>
      <c r="E28" s="116" t="e">
        <f aca="true" t="shared" si="1" ref="E28:I29">E6</f>
        <v>#REF!</v>
      </c>
      <c r="F28" s="116" t="e">
        <f t="shared" si="1"/>
        <v>#REF!</v>
      </c>
      <c r="G28" s="116" t="e">
        <f t="shared" si="1"/>
        <v>#REF!</v>
      </c>
      <c r="H28" s="116" t="e">
        <f t="shared" si="1"/>
        <v>#REF!</v>
      </c>
      <c r="I28" s="116" t="e">
        <f t="shared" si="1"/>
        <v>#REF!</v>
      </c>
      <c r="L28" s="81" t="s">
        <v>99</v>
      </c>
      <c r="M28" s="82" t="s">
        <v>98</v>
      </c>
      <c r="N28" s="73">
        <v>203871532</v>
      </c>
      <c r="O28" s="73">
        <v>207976140</v>
      </c>
      <c r="P28" s="73">
        <v>198277926</v>
      </c>
      <c r="Q28" s="62">
        <v>213914381.09576914</v>
      </c>
      <c r="R28" s="70">
        <v>301509194.5477075</v>
      </c>
    </row>
    <row r="29" spans="1:18" ht="13.5">
      <c r="A29" s="50"/>
      <c r="B29" s="113" t="s">
        <v>104</v>
      </c>
      <c r="C29" s="113" t="s">
        <v>36</v>
      </c>
      <c r="D29" s="114" t="s">
        <v>138</v>
      </c>
      <c r="E29" s="116" t="e">
        <f t="shared" si="1"/>
        <v>#REF!</v>
      </c>
      <c r="F29" s="116" t="e">
        <f t="shared" si="1"/>
        <v>#REF!</v>
      </c>
      <c r="G29" s="116" t="e">
        <f t="shared" si="1"/>
        <v>#REF!</v>
      </c>
      <c r="H29" s="116" t="e">
        <f t="shared" si="1"/>
        <v>#REF!</v>
      </c>
      <c r="I29" s="116" t="e">
        <f t="shared" si="1"/>
        <v>#REF!</v>
      </c>
      <c r="L29" s="83" t="s">
        <v>100</v>
      </c>
      <c r="M29" s="84"/>
      <c r="N29" s="75"/>
      <c r="O29" s="75"/>
      <c r="P29" s="75"/>
      <c r="Q29" s="63">
        <v>2827049.6776640117</v>
      </c>
      <c r="R29" s="61"/>
    </row>
    <row r="30" spans="1:18" ht="13.5">
      <c r="A30" s="50"/>
      <c r="B30" s="113" t="s">
        <v>113</v>
      </c>
      <c r="C30" s="113" t="s">
        <v>31</v>
      </c>
      <c r="D30" s="114" t="s">
        <v>138</v>
      </c>
      <c r="E30" s="117"/>
      <c r="F30" s="116" t="e">
        <f>F8</f>
        <v>#REF!</v>
      </c>
      <c r="G30" s="116" t="e">
        <f>G8</f>
        <v>#REF!</v>
      </c>
      <c r="H30" s="116" t="e">
        <f>H8</f>
        <v>#REF!</v>
      </c>
      <c r="I30" s="116" t="e">
        <f>I8</f>
        <v>#REF!</v>
      </c>
      <c r="L30" s="83" t="s">
        <v>101</v>
      </c>
      <c r="M30" s="84"/>
      <c r="N30" s="75"/>
      <c r="O30" s="75"/>
      <c r="P30" s="75"/>
      <c r="Q30" s="63">
        <v>1019342.17</v>
      </c>
      <c r="R30" s="61"/>
    </row>
    <row r="31" spans="1:18" ht="13.5">
      <c r="A31" s="50"/>
      <c r="B31" s="113" t="s">
        <v>116</v>
      </c>
      <c r="C31" s="113" t="s">
        <v>34</v>
      </c>
      <c r="D31" s="114" t="s">
        <v>138</v>
      </c>
      <c r="E31" s="117"/>
      <c r="F31" s="117"/>
      <c r="G31" s="118"/>
      <c r="H31" s="116" t="e">
        <f>H9</f>
        <v>#REF!</v>
      </c>
      <c r="I31" s="116" t="e">
        <f>I9</f>
        <v>#REF!</v>
      </c>
      <c r="L31" s="83" t="s">
        <v>102</v>
      </c>
      <c r="M31" s="84"/>
      <c r="N31" s="75"/>
      <c r="O31" s="75"/>
      <c r="P31" s="75"/>
      <c r="Q31" s="63">
        <v>30559239</v>
      </c>
      <c r="R31" s="61"/>
    </row>
    <row r="32" spans="1:18" ht="13.5">
      <c r="A32" s="50"/>
      <c r="B32" s="113" t="s">
        <v>81</v>
      </c>
      <c r="C32" s="113" t="s">
        <v>39</v>
      </c>
      <c r="D32" s="114" t="s">
        <v>138</v>
      </c>
      <c r="E32" s="116" t="e">
        <f>ROUND(#REF!/1000000,6)</f>
        <v>#REF!</v>
      </c>
      <c r="F32" s="116" t="e">
        <f>ROUND(#REF!/1000000,6)</f>
        <v>#REF!</v>
      </c>
      <c r="G32" s="116" t="e">
        <f>ROUND(#REF!/1000000,6)</f>
        <v>#REF!</v>
      </c>
      <c r="H32" s="116" t="e">
        <f>ROUND(#REF!/1000000,6)</f>
        <v>#REF!</v>
      </c>
      <c r="I32" s="119"/>
      <c r="L32" s="83" t="s">
        <v>103</v>
      </c>
      <c r="M32" s="85" t="s">
        <v>104</v>
      </c>
      <c r="N32" s="65">
        <v>20311532</v>
      </c>
      <c r="O32" s="65">
        <v>24543538.5583023</v>
      </c>
      <c r="P32" s="65">
        <v>29221008.958474703</v>
      </c>
      <c r="Q32" s="63">
        <v>34405630.84766401</v>
      </c>
      <c r="R32" s="71">
        <v>-3610795.7634760095</v>
      </c>
    </row>
    <row r="33" spans="1:18" ht="13.5">
      <c r="A33" s="50"/>
      <c r="B33" s="113" t="s">
        <v>112</v>
      </c>
      <c r="C33" s="113" t="s">
        <v>40</v>
      </c>
      <c r="D33" s="114" t="s">
        <v>138</v>
      </c>
      <c r="E33" s="117"/>
      <c r="F33" s="117"/>
      <c r="G33" s="118"/>
      <c r="H33" s="119"/>
      <c r="I33" s="116" t="e">
        <f>I11</f>
        <v>#REF!</v>
      </c>
      <c r="L33" s="83" t="s">
        <v>105</v>
      </c>
      <c r="M33" s="85" t="s">
        <v>112</v>
      </c>
      <c r="N33" s="96">
        <v>2603508</v>
      </c>
      <c r="O33" s="96">
        <v>11411874.9824511</v>
      </c>
      <c r="P33" s="96">
        <v>10506919.856539</v>
      </c>
      <c r="Q33" s="96">
        <v>-10728275.67</v>
      </c>
      <c r="R33" s="96">
        <v>-21044206.09</v>
      </c>
    </row>
    <row r="34" spans="1:18" ht="13.5">
      <c r="A34" s="50"/>
      <c r="B34" s="111" t="s">
        <v>114</v>
      </c>
      <c r="C34" s="111" t="s">
        <v>35</v>
      </c>
      <c r="D34" s="114" t="s">
        <v>138</v>
      </c>
      <c r="E34" s="117"/>
      <c r="F34" s="117"/>
      <c r="G34" s="118"/>
      <c r="H34" s="116" t="e">
        <f>H12</f>
        <v>#REF!</v>
      </c>
      <c r="I34" s="116" t="e">
        <f>I12</f>
        <v>#REF!</v>
      </c>
      <c r="L34" s="83" t="s">
        <v>124</v>
      </c>
      <c r="M34" s="85" t="s">
        <v>113</v>
      </c>
      <c r="N34" s="65">
        <v>0</v>
      </c>
      <c r="O34" s="65">
        <v>241610</v>
      </c>
      <c r="P34" s="101">
        <v>-358080.03</v>
      </c>
      <c r="Q34" s="63">
        <v>338308.04699999816</v>
      </c>
      <c r="R34" s="71">
        <v>668136.9390015219</v>
      </c>
    </row>
    <row r="35" spans="1:18" ht="13.5">
      <c r="A35" s="50"/>
      <c r="B35" s="111" t="s">
        <v>122</v>
      </c>
      <c r="C35" s="111" t="s">
        <v>41</v>
      </c>
      <c r="D35" s="114" t="s">
        <v>138</v>
      </c>
      <c r="E35" s="117"/>
      <c r="F35" s="117"/>
      <c r="G35" s="118"/>
      <c r="H35" s="120"/>
      <c r="I35" s="116" t="e">
        <f>I13</f>
        <v>#REF!</v>
      </c>
      <c r="L35" s="83" t="s">
        <v>125</v>
      </c>
      <c r="M35" s="85" t="s">
        <v>114</v>
      </c>
      <c r="N35" s="60"/>
      <c r="O35" s="60"/>
      <c r="P35" s="60"/>
      <c r="Q35" s="63">
        <v>5358428</v>
      </c>
      <c r="R35" s="71">
        <v>5604646</v>
      </c>
    </row>
    <row r="36" spans="1:18" ht="13.5">
      <c r="A36" s="50"/>
      <c r="B36" s="111" t="s">
        <v>117</v>
      </c>
      <c r="C36" s="111" t="s">
        <v>44</v>
      </c>
      <c r="D36" s="114" t="s">
        <v>138</v>
      </c>
      <c r="E36" s="117"/>
      <c r="F36" s="117"/>
      <c r="G36" s="118"/>
      <c r="H36" s="120"/>
      <c r="I36" s="120"/>
      <c r="L36" s="83" t="s">
        <v>115</v>
      </c>
      <c r="M36" s="85" t="s">
        <v>116</v>
      </c>
      <c r="N36" s="61"/>
      <c r="O36" s="61"/>
      <c r="P36" s="61"/>
      <c r="Q36" s="63">
        <v>0</v>
      </c>
      <c r="R36" s="71">
        <v>0</v>
      </c>
    </row>
    <row r="37" spans="1:18" ht="13.5">
      <c r="A37" s="50"/>
      <c r="B37" s="111" t="s">
        <v>120</v>
      </c>
      <c r="C37" s="111" t="s">
        <v>42</v>
      </c>
      <c r="D37" s="114" t="s">
        <v>138</v>
      </c>
      <c r="E37" s="117"/>
      <c r="F37" s="117"/>
      <c r="G37" s="118"/>
      <c r="H37" s="120"/>
      <c r="I37" s="116" t="e">
        <f>I15</f>
        <v>#REF!</v>
      </c>
      <c r="L37" s="83" t="s">
        <v>119</v>
      </c>
      <c r="M37" s="85" t="s">
        <v>117</v>
      </c>
      <c r="N37" s="61"/>
      <c r="O37" s="61"/>
      <c r="P37" s="61"/>
      <c r="Q37" s="64"/>
      <c r="R37" s="71">
        <v>0</v>
      </c>
    </row>
    <row r="38" spans="1:18" ht="13.5">
      <c r="A38" s="50"/>
      <c r="B38" s="111" t="s">
        <v>126</v>
      </c>
      <c r="C38" s="111" t="s">
        <v>43</v>
      </c>
      <c r="D38" s="114" t="s">
        <v>138</v>
      </c>
      <c r="E38" s="117"/>
      <c r="F38" s="117"/>
      <c r="G38" s="118"/>
      <c r="H38" s="120"/>
      <c r="I38" s="116" t="e">
        <f>I16</f>
        <v>#REF!</v>
      </c>
      <c r="L38" s="83" t="s">
        <v>118</v>
      </c>
      <c r="M38" s="85" t="s">
        <v>120</v>
      </c>
      <c r="N38" s="61"/>
      <c r="O38" s="61"/>
      <c r="P38" s="61"/>
      <c r="Q38" s="64"/>
      <c r="R38" s="71">
        <v>432034.4</v>
      </c>
    </row>
    <row r="39" spans="1:18" ht="13.5">
      <c r="A39" s="50"/>
      <c r="B39" s="113" t="s">
        <v>127</v>
      </c>
      <c r="C39" s="113" t="s">
        <v>30</v>
      </c>
      <c r="D39" s="114" t="s">
        <v>138</v>
      </c>
      <c r="E39" s="116" t="e">
        <f>E17</f>
        <v>#REF!</v>
      </c>
      <c r="F39" s="116" t="e">
        <f>ROUND(E43*(1+F45),6)</f>
        <v>#REF!</v>
      </c>
      <c r="G39" s="116" t="e">
        <f>ROUND(F43*(1+G45),6)</f>
        <v>#REF!</v>
      </c>
      <c r="H39" s="116" t="e">
        <f>ROUND(G43*(1+H45),6)</f>
        <v>#REF!</v>
      </c>
      <c r="I39" s="116" t="e">
        <f>ROUND((H43*(1+I45)),6)</f>
        <v>#REF!</v>
      </c>
      <c r="L39" s="83" t="s">
        <v>121</v>
      </c>
      <c r="M39" s="85" t="s">
        <v>122</v>
      </c>
      <c r="N39" s="61"/>
      <c r="O39" s="61"/>
      <c r="P39" s="61"/>
      <c r="Q39" s="64"/>
      <c r="R39" s="71">
        <v>431328.6043192342</v>
      </c>
    </row>
    <row r="40" spans="1:18" ht="13.5">
      <c r="A40" s="50"/>
      <c r="B40" s="104"/>
      <c r="C40" s="104"/>
      <c r="D40" s="115"/>
      <c r="E40" s="121"/>
      <c r="F40" s="121"/>
      <c r="G40" s="122"/>
      <c r="H40" s="123"/>
      <c r="I40" s="123"/>
      <c r="L40" s="83" t="s">
        <v>123</v>
      </c>
      <c r="M40" s="85" t="s">
        <v>126</v>
      </c>
      <c r="N40" s="61"/>
      <c r="O40" s="61"/>
      <c r="P40" s="61"/>
      <c r="Q40" s="64"/>
      <c r="R40" s="71">
        <v>0</v>
      </c>
    </row>
    <row r="41" spans="1:18" ht="15" thickBot="1">
      <c r="A41" s="50"/>
      <c r="B41" s="111" t="s">
        <v>130</v>
      </c>
      <c r="C41" s="111" t="s">
        <v>32</v>
      </c>
      <c r="D41" s="114" t="s">
        <v>138</v>
      </c>
      <c r="E41" s="124" t="e">
        <f>E28+E29+E30+E31-E32+E34-E39</f>
        <v>#REF!</v>
      </c>
      <c r="F41" s="124" t="e">
        <f>F28+F29+F30+F31-F32+F34-F39</f>
        <v>#REF!</v>
      </c>
      <c r="G41" s="124" t="e">
        <f>G28+G29+G30+G31-G32+G34-G39</f>
        <v>#REF!</v>
      </c>
      <c r="H41" s="124" t="e">
        <f>H28+H29+H30+H31-H32+H34-H39</f>
        <v>#REF!</v>
      </c>
      <c r="I41" s="124" t="e">
        <f>I28+I29+I30+I31+I33+I35+I37+I38+I34-I39</f>
        <v>#REF!</v>
      </c>
      <c r="L41" s="86" t="s">
        <v>128</v>
      </c>
      <c r="M41" s="87" t="s">
        <v>127</v>
      </c>
      <c r="N41" s="77">
        <v>-2180722</v>
      </c>
      <c r="O41" s="78">
        <v>-1799083.4</v>
      </c>
      <c r="P41" s="95">
        <v>-12359045.21</v>
      </c>
      <c r="Q41" s="66">
        <v>8731636.27</v>
      </c>
      <c r="R41" s="72">
        <v>6847873.323092046</v>
      </c>
    </row>
    <row r="42" spans="1:18" ht="15" thickBot="1">
      <c r="A42" s="50"/>
      <c r="B42" s="111" t="s">
        <v>38</v>
      </c>
      <c r="C42" s="111" t="s">
        <v>29</v>
      </c>
      <c r="D42" s="114" t="s">
        <v>138</v>
      </c>
      <c r="E42" s="116" t="e">
        <f>E20</f>
        <v>#REF!</v>
      </c>
      <c r="F42" s="116" t="e">
        <f>F20</f>
        <v>#REF!</v>
      </c>
      <c r="G42" s="116" t="e">
        <f>G20</f>
        <v>#REF!</v>
      </c>
      <c r="H42" s="116" t="e">
        <f>H20</f>
        <v>#REF!</v>
      </c>
      <c r="I42" s="116" t="e">
        <f>I20</f>
        <v>#REF!</v>
      </c>
      <c r="L42" s="88" t="s">
        <v>129</v>
      </c>
      <c r="M42" s="89" t="s">
        <v>130</v>
      </c>
      <c r="N42" s="90">
        <v>219398834</v>
      </c>
      <c r="O42" s="90">
        <v>219550330.1758512</v>
      </c>
      <c r="P42" s="90">
        <v>204274889.8619357</v>
      </c>
      <c r="Q42" s="90">
        <v>273476659.93043315</v>
      </c>
      <c r="R42" s="91">
        <v>290838211.96064425</v>
      </c>
    </row>
    <row r="43" spans="1:18" ht="15" thickBot="1">
      <c r="A43" s="50"/>
      <c r="B43" s="111"/>
      <c r="C43" s="111" t="s">
        <v>33</v>
      </c>
      <c r="D43" s="114" t="s">
        <v>138</v>
      </c>
      <c r="E43" s="124" t="e">
        <f>E42-E41</f>
        <v>#REF!</v>
      </c>
      <c r="F43" s="124" t="e">
        <f>F42-F41</f>
        <v>#REF!</v>
      </c>
      <c r="G43" s="124" t="e">
        <f>G42-G41</f>
        <v>#REF!</v>
      </c>
      <c r="H43" s="124" t="e">
        <f>H42-H41</f>
        <v>#REF!</v>
      </c>
      <c r="I43" s="124" t="e">
        <f>I42-I41</f>
        <v>#REF!</v>
      </c>
      <c r="L43" s="88" t="s">
        <v>22</v>
      </c>
      <c r="M43" s="92"/>
      <c r="N43" s="94">
        <v>221071000</v>
      </c>
      <c r="O43" s="94">
        <v>231012995</v>
      </c>
      <c r="P43" s="94">
        <v>196001724.823792</v>
      </c>
      <c r="Q43" s="94">
        <v>266962940.41831288</v>
      </c>
      <c r="R43" s="94">
        <v>295311956.3460535</v>
      </c>
    </row>
    <row r="44" spans="1:18" ht="12">
      <c r="A44" s="50"/>
      <c r="B44" s="50"/>
      <c r="C44" s="50"/>
      <c r="D44" s="50"/>
      <c r="E44" s="50"/>
      <c r="F44" s="51" t="e">
        <f>#REF!/100</f>
        <v>#REF!</v>
      </c>
      <c r="G44" s="51" t="e">
        <f>#REF!/100</f>
        <v>#REF!</v>
      </c>
      <c r="H44" s="51" t="e">
        <f>#REF!/100</f>
        <v>#REF!</v>
      </c>
      <c r="I44" s="51" t="e">
        <f>#REF!/100</f>
        <v>#REF!</v>
      </c>
      <c r="N44" s="144">
        <f>N43-N42</f>
        <v>1672166</v>
      </c>
      <c r="O44" s="144">
        <f>O43-O42</f>
        <v>11462664.824148804</v>
      </c>
      <c r="P44" s="144">
        <f>P43-P42</f>
        <v>-8273165.038143694</v>
      </c>
      <c r="Q44" s="144">
        <f>Q43-Q42</f>
        <v>-6513719.512120277</v>
      </c>
      <c r="R44" s="144">
        <f>R43-R42</f>
        <v>4473744.385409236</v>
      </c>
    </row>
    <row r="45" spans="1:18" ht="12">
      <c r="A45" s="50"/>
      <c r="B45" s="50"/>
      <c r="C45" s="50"/>
      <c r="D45" s="50"/>
      <c r="E45" s="50"/>
      <c r="F45" s="51" t="e">
        <f>IF(E42&gt;E41,3%+F44,F44)</f>
        <v>#REF!</v>
      </c>
      <c r="G45" s="51" t="e">
        <f>IF(F42&gt;F41,3%+G44,G44)</f>
        <v>#REF!</v>
      </c>
      <c r="H45" s="51" t="e">
        <f>IF(G42&gt;G41,3%+H44,H44)</f>
        <v>#REF!</v>
      </c>
      <c r="I45" s="125" t="e">
        <f>(IF(H42&gt;(H41*1.03),3%,IF(H42&lt;(H41*0.97),0,1.5%)))+I44</f>
        <v>#REF!</v>
      </c>
      <c r="N45" s="51"/>
      <c r="O45" s="51" t="e">
        <f>F44</f>
        <v>#REF!</v>
      </c>
      <c r="P45" s="51" t="e">
        <f>G44</f>
        <v>#REF!</v>
      </c>
      <c r="Q45" s="51" t="e">
        <f>H44</f>
        <v>#REF!</v>
      </c>
      <c r="R45" s="51" t="e">
        <f>I44</f>
        <v>#REF!</v>
      </c>
    </row>
    <row r="46" spans="14:18" ht="12">
      <c r="N46" s="51"/>
      <c r="O46" s="51" t="e">
        <f>IF(N43&gt;N42,3%+O45,O45)</f>
        <v>#REF!</v>
      </c>
      <c r="P46" s="51" t="e">
        <f>IF(O43&gt;O42,3%+P45,P45)</f>
        <v>#REF!</v>
      </c>
      <c r="Q46" s="51" t="e">
        <f>IF(P43&gt;P42,3%+Q45,Q45)</f>
        <v>#REF!</v>
      </c>
      <c r="R46" s="125" t="e">
        <f>(IF(Q43&gt;(Q42*1.03),3%,IF(Q43&lt;(Q42*0.97),0,1.5%)))+R45</f>
        <v>#REF!</v>
      </c>
    </row>
    <row r="47" spans="3:18" ht="12.75">
      <c r="C47" s="132" t="s">
        <v>46</v>
      </c>
      <c r="F47" s="129" t="e">
        <f>F32-F10</f>
        <v>#REF!</v>
      </c>
      <c r="G47" s="128" t="e">
        <f>F47</f>
        <v>#REF!</v>
      </c>
      <c r="H47" s="128"/>
      <c r="I47" s="128"/>
      <c r="O47" s="129">
        <f>O33-O11</f>
        <v>-402498.3923199009</v>
      </c>
      <c r="P47" s="128">
        <f>O47</f>
        <v>-402498.3923199009</v>
      </c>
      <c r="Q47" s="128"/>
      <c r="R47" s="128"/>
    </row>
    <row r="48" spans="3:18" ht="12.75">
      <c r="C48" s="132" t="s">
        <v>48</v>
      </c>
      <c r="F48" s="128"/>
      <c r="G48" s="130" t="e">
        <f>F47*G45</f>
        <v>#REF!</v>
      </c>
      <c r="H48" s="128"/>
      <c r="I48" s="128"/>
      <c r="O48" s="128"/>
      <c r="P48" s="130" t="e">
        <f>O47*P46</f>
        <v>#REF!</v>
      </c>
      <c r="Q48" s="128"/>
      <c r="R48" s="128"/>
    </row>
    <row r="49" spans="3:18" ht="12.75">
      <c r="C49" s="132" t="s">
        <v>47</v>
      </c>
      <c r="F49" s="128"/>
      <c r="G49" s="129" t="e">
        <f>G32-G10</f>
        <v>#REF!</v>
      </c>
      <c r="H49" s="128"/>
      <c r="I49" s="128"/>
      <c r="O49" s="128"/>
      <c r="P49" s="129">
        <f>P33-P11</f>
        <v>-499346.4634610005</v>
      </c>
      <c r="Q49" s="128"/>
      <c r="R49" s="128"/>
    </row>
    <row r="50" spans="3:18" ht="12.75">
      <c r="C50" s="132" t="s">
        <v>49</v>
      </c>
      <c r="F50" s="128"/>
      <c r="G50" s="128" t="e">
        <f>SUM(G47:G49)</f>
        <v>#REF!</v>
      </c>
      <c r="H50" s="128"/>
      <c r="I50" s="128"/>
      <c r="O50" s="128"/>
      <c r="P50" s="128" t="e">
        <f>SUM(P47:P49)</f>
        <v>#REF!</v>
      </c>
      <c r="Q50" s="128"/>
      <c r="R50" s="128"/>
    </row>
    <row r="51" spans="3:18" ht="12.75">
      <c r="C51" s="133" t="s">
        <v>50</v>
      </c>
      <c r="D51" s="2"/>
      <c r="E51" s="2"/>
      <c r="F51" s="131"/>
      <c r="G51" s="131" t="e">
        <f>G43-G21</f>
        <v>#REF!</v>
      </c>
      <c r="H51" s="128" t="e">
        <f>G51</f>
        <v>#REF!</v>
      </c>
      <c r="I51" s="128"/>
      <c r="O51" s="131"/>
      <c r="P51" s="131">
        <f>P44-P22</f>
        <v>-933320.2334609926</v>
      </c>
      <c r="Q51" s="128">
        <f>P51</f>
        <v>-933320.2334609926</v>
      </c>
      <c r="R51" s="128"/>
    </row>
    <row r="52" spans="3:18" ht="12.75">
      <c r="C52" s="132" t="s">
        <v>51</v>
      </c>
      <c r="F52" s="128"/>
      <c r="G52" s="128"/>
      <c r="H52" s="130" t="e">
        <f>G51*H45</f>
        <v>#REF!</v>
      </c>
      <c r="I52" s="128"/>
      <c r="O52" s="128"/>
      <c r="P52" s="128"/>
      <c r="Q52" s="130" t="e">
        <f>P51*Q46</f>
        <v>#REF!</v>
      </c>
      <c r="R52" s="128"/>
    </row>
    <row r="53" spans="3:18" ht="12.75">
      <c r="C53" s="132" t="s">
        <v>52</v>
      </c>
      <c r="F53" s="128"/>
      <c r="G53" s="128"/>
      <c r="H53" s="129" t="e">
        <f>H32-H10</f>
        <v>#REF!</v>
      </c>
      <c r="I53" s="128"/>
      <c r="O53" s="128"/>
      <c r="P53" s="128"/>
      <c r="Q53" s="129">
        <f>Q33-Q11</f>
        <v>-974884.5199999996</v>
      </c>
      <c r="R53" s="128"/>
    </row>
    <row r="54" spans="3:18" ht="12.75">
      <c r="C54" s="132" t="s">
        <v>56</v>
      </c>
      <c r="F54" s="128"/>
      <c r="G54" s="128"/>
      <c r="H54" s="128" t="e">
        <f>SUM(H51:H53)</f>
        <v>#REF!</v>
      </c>
      <c r="I54" s="128"/>
      <c r="O54" s="128"/>
      <c r="P54" s="128"/>
      <c r="Q54" s="128" t="e">
        <f>SUM(Q51:Q53)</f>
        <v>#REF!</v>
      </c>
      <c r="R54" s="128"/>
    </row>
    <row r="55" spans="3:18" ht="12.75">
      <c r="C55" s="133" t="s">
        <v>53</v>
      </c>
      <c r="D55" s="2"/>
      <c r="E55" s="2"/>
      <c r="F55" s="131"/>
      <c r="G55" s="131"/>
      <c r="H55" s="131" t="e">
        <f>H43-H21</f>
        <v>#REF!</v>
      </c>
      <c r="I55" s="128" t="e">
        <f>H55</f>
        <v>#REF!</v>
      </c>
      <c r="O55" s="131"/>
      <c r="P55" s="131"/>
      <c r="Q55" s="131">
        <f>Q44-Q22</f>
        <v>-1959926.25</v>
      </c>
      <c r="R55" s="128">
        <f>Q55</f>
        <v>-1959926.25</v>
      </c>
    </row>
    <row r="56" spans="3:18" ht="12.75">
      <c r="C56" s="132" t="s">
        <v>54</v>
      </c>
      <c r="F56" s="128"/>
      <c r="G56" s="128"/>
      <c r="H56" s="128"/>
      <c r="I56" s="130" t="e">
        <f>H55*I45</f>
        <v>#REF!</v>
      </c>
      <c r="O56" s="128"/>
      <c r="P56" s="128"/>
      <c r="Q56" s="128"/>
      <c r="R56" s="130" t="e">
        <f>Q55*R46</f>
        <v>#REF!</v>
      </c>
    </row>
    <row r="57" spans="3:18" ht="12.75">
      <c r="C57" s="132" t="s">
        <v>55</v>
      </c>
      <c r="F57" s="128"/>
      <c r="G57" s="128"/>
      <c r="H57" s="128"/>
      <c r="I57" s="129" t="e">
        <f>I33-I11</f>
        <v>#REF!</v>
      </c>
      <c r="O57" s="128"/>
      <c r="P57" s="128"/>
      <c r="Q57" s="128"/>
      <c r="R57" s="129">
        <f>R34-R12</f>
        <v>0</v>
      </c>
    </row>
    <row r="58" spans="3:18" ht="12.75">
      <c r="C58" s="132" t="s">
        <v>57</v>
      </c>
      <c r="F58" s="128"/>
      <c r="G58" s="128"/>
      <c r="H58" s="128"/>
      <c r="I58" s="128" t="e">
        <f>SUM(I55:I57)</f>
        <v>#REF!</v>
      </c>
      <c r="O58" s="128"/>
      <c r="P58" s="128"/>
      <c r="Q58" s="128"/>
      <c r="R58" s="128" t="e">
        <f>SUM(R55:R57)</f>
        <v>#REF!</v>
      </c>
    </row>
    <row r="59" spans="3:18" ht="12.75">
      <c r="C59" s="133" t="s">
        <v>58</v>
      </c>
      <c r="F59" s="128"/>
      <c r="G59" s="128"/>
      <c r="H59" s="128"/>
      <c r="I59" s="131" t="e">
        <f>I43-I21</f>
        <v>#REF!</v>
      </c>
      <c r="O59" s="128"/>
      <c r="P59" s="128"/>
      <c r="Q59" s="128"/>
      <c r="R59" s="131">
        <f>R44-R22</f>
        <v>-2060470.4666249752</v>
      </c>
    </row>
    <row r="60" spans="3:18" ht="13.5" thickBot="1">
      <c r="C60" s="132"/>
      <c r="F60" s="128"/>
      <c r="G60" s="128"/>
      <c r="H60" s="128"/>
      <c r="I60" s="128"/>
      <c r="O60" s="128"/>
      <c r="P60" s="128"/>
      <c r="Q60" s="128"/>
      <c r="R60" s="128"/>
    </row>
    <row r="61" spans="3:18" ht="12.75">
      <c r="C61" s="134" t="s">
        <v>0</v>
      </c>
      <c r="D61" s="52"/>
      <c r="E61" s="52"/>
      <c r="F61" s="135"/>
      <c r="G61" s="135"/>
      <c r="H61" s="135"/>
      <c r="I61" s="136" t="e">
        <f>F47+G49+H53+I57</f>
        <v>#REF!</v>
      </c>
      <c r="O61" s="135"/>
      <c r="P61" s="135"/>
      <c r="Q61" s="135"/>
      <c r="R61" s="136">
        <f>O47+P49+Q53+R57</f>
        <v>-1876729.375780901</v>
      </c>
    </row>
    <row r="62" spans="3:18" ht="12.75">
      <c r="C62" s="137" t="s">
        <v>1</v>
      </c>
      <c r="D62" s="55"/>
      <c r="E62" s="55"/>
      <c r="F62" s="138"/>
      <c r="G62" s="138"/>
      <c r="H62" s="138"/>
      <c r="I62" s="139" t="e">
        <f>G48+H52+I56</f>
        <v>#REF!</v>
      </c>
      <c r="O62" s="138"/>
      <c r="P62" s="138"/>
      <c r="Q62" s="138"/>
      <c r="R62" s="139" t="e">
        <f>P48+Q52+R56</f>
        <v>#REF!</v>
      </c>
    </row>
    <row r="63" spans="3:18" ht="13.5" thickBot="1">
      <c r="C63" s="140" t="s">
        <v>2</v>
      </c>
      <c r="D63" s="53"/>
      <c r="E63" s="53"/>
      <c r="F63" s="141"/>
      <c r="G63" s="141"/>
      <c r="H63" s="141"/>
      <c r="I63" s="142" t="e">
        <f>I61+I62</f>
        <v>#REF!</v>
      </c>
      <c r="O63" s="141"/>
      <c r="P63" s="141"/>
      <c r="Q63" s="141"/>
      <c r="R63" s="142" t="e">
        <f>R61+R62</f>
        <v>#REF!</v>
      </c>
    </row>
    <row r="64" ht="12">
      <c r="R64" s="146" t="e">
        <f>R63-(I63*1000000)</f>
        <v>#REF!</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3:X64"/>
  <sheetViews>
    <sheetView workbookViewId="0" topLeftCell="N1">
      <selection activeCell="U34" sqref="U34"/>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7" width="9.00390625" style="0" bestFit="1" customWidth="1"/>
    <col min="8" max="8" width="9.00390625" style="50" bestFit="1" customWidth="1"/>
    <col min="9" max="9" width="10.421875" style="50" bestFit="1" customWidth="1"/>
    <col min="10" max="10" width="10.421875" style="0" bestFit="1" customWidth="1"/>
    <col min="11" max="13" width="8.8515625" style="0" customWidth="1"/>
    <col min="14" max="14" width="10.421875" style="0" bestFit="1" customWidth="1"/>
    <col min="15" max="15" width="11.8515625" style="0" bestFit="1" customWidth="1"/>
    <col min="16" max="18" width="15.140625" style="0" bestFit="1" customWidth="1"/>
    <col min="19" max="19" width="12.140625" style="0" bestFit="1" customWidth="1"/>
    <col min="20" max="20" width="11.140625" style="0" bestFit="1" customWidth="1"/>
  </cols>
  <sheetData>
    <row r="3" spans="1:9" ht="13.5">
      <c r="A3" s="50"/>
      <c r="B3" s="103"/>
      <c r="C3" s="104" t="s">
        <v>3</v>
      </c>
      <c r="D3" s="105" t="s">
        <v>28</v>
      </c>
      <c r="E3" s="106" t="s">
        <v>74</v>
      </c>
      <c r="F3" s="107" t="s">
        <v>75</v>
      </c>
      <c r="G3" s="108" t="s">
        <v>76</v>
      </c>
      <c r="H3" s="109" t="s">
        <v>64</v>
      </c>
      <c r="I3" s="110" t="s">
        <v>77</v>
      </c>
    </row>
    <row r="4" spans="1:21" ht="13.5">
      <c r="A4" s="50"/>
      <c r="B4" s="111"/>
      <c r="C4" s="111"/>
      <c r="D4" s="111"/>
      <c r="E4" s="111"/>
      <c r="F4" s="111"/>
      <c r="H4" s="109"/>
      <c r="I4" s="109"/>
      <c r="L4" s="79" t="s">
        <v>110</v>
      </c>
      <c r="M4" s="50"/>
      <c r="N4" s="50"/>
      <c r="O4" s="50"/>
      <c r="P4" s="50"/>
      <c r="Q4" s="50"/>
      <c r="R4" s="50"/>
      <c r="U4" t="s">
        <v>5</v>
      </c>
    </row>
    <row r="5" spans="1:22" ht="15" thickBot="1">
      <c r="A5" s="50"/>
      <c r="B5" s="111"/>
      <c r="C5" s="111"/>
      <c r="D5" s="111"/>
      <c r="E5" s="111"/>
      <c r="F5" s="111"/>
      <c r="H5" s="112"/>
      <c r="I5" s="112"/>
      <c r="L5" s="50"/>
      <c r="M5" s="50"/>
      <c r="N5" s="80" t="s">
        <v>86</v>
      </c>
      <c r="O5" s="80" t="s">
        <v>85</v>
      </c>
      <c r="P5" s="80" t="s">
        <v>84</v>
      </c>
      <c r="Q5" s="80" t="s">
        <v>106</v>
      </c>
      <c r="R5" s="80" t="s">
        <v>107</v>
      </c>
      <c r="U5" s="80" t="s">
        <v>106</v>
      </c>
      <c r="V5" s="80" t="s">
        <v>107</v>
      </c>
    </row>
    <row r="6" spans="1:24" ht="13.5">
      <c r="A6" s="50"/>
      <c r="B6" s="113" t="s">
        <v>80</v>
      </c>
      <c r="C6" s="113" t="s">
        <v>37</v>
      </c>
      <c r="D6" s="114" t="s">
        <v>138</v>
      </c>
      <c r="E6" s="116" t="e">
        <f>ROUND(#REF!/1000000,6)</f>
        <v>#REF!</v>
      </c>
      <c r="F6" s="116" t="e">
        <f>ROUND(#REF!/1000000,6)</f>
        <v>#REF!</v>
      </c>
      <c r="G6" s="116" t="e">
        <f>ROUND(#REF!/1000000,6)</f>
        <v>#REF!</v>
      </c>
      <c r="H6" s="116" t="e">
        <f>ROUND(#REF!/1000000,6)</f>
        <v>#REF!</v>
      </c>
      <c r="I6" s="116" t="e">
        <f>ROUND(#REF!/1000000,6)</f>
        <v>#REF!</v>
      </c>
      <c r="L6" s="81" t="s">
        <v>99</v>
      </c>
      <c r="M6" s="82" t="s">
        <v>98</v>
      </c>
      <c r="N6" s="73">
        <v>235997212</v>
      </c>
      <c r="O6" s="73">
        <v>241755108</v>
      </c>
      <c r="P6" s="73">
        <v>232637796</v>
      </c>
      <c r="Q6" s="74">
        <v>254728771.98088154</v>
      </c>
      <c r="R6" s="70">
        <v>316666586.1214374</v>
      </c>
      <c r="T6" s="113" t="s">
        <v>80</v>
      </c>
      <c r="U6" s="164">
        <v>254.7287719808802</v>
      </c>
      <c r="V6" s="164">
        <v>316.66741189999993</v>
      </c>
      <c r="W6" s="127" t="e">
        <f>H6-U6</f>
        <v>#REF!</v>
      </c>
      <c r="X6" s="127" t="e">
        <f>I6-V6</f>
        <v>#REF!</v>
      </c>
    </row>
    <row r="7" spans="1:24" ht="13.5">
      <c r="A7" s="50"/>
      <c r="B7" s="113" t="s">
        <v>104</v>
      </c>
      <c r="C7" s="113" t="s">
        <v>36</v>
      </c>
      <c r="D7" s="114" t="s">
        <v>138</v>
      </c>
      <c r="E7" s="116" t="e">
        <f>ROUND(#REF!/1000000,6)</f>
        <v>#REF!</v>
      </c>
      <c r="F7" s="116" t="e">
        <f>ROUND(#REF!/1000000,6)</f>
        <v>#REF!</v>
      </c>
      <c r="G7" s="116" t="e">
        <f>ROUND(#REF!/1000000,6)</f>
        <v>#REF!</v>
      </c>
      <c r="H7" s="116" t="e">
        <f>ROUND(#REF!/1000000,6)</f>
        <v>#REF!</v>
      </c>
      <c r="I7" s="116" t="e">
        <f>ROUND(#REF!/1000000,6)</f>
        <v>#REF!</v>
      </c>
      <c r="L7" s="83" t="s">
        <v>100</v>
      </c>
      <c r="M7" s="84"/>
      <c r="N7" s="75"/>
      <c r="O7" s="75"/>
      <c r="P7" s="75"/>
      <c r="Q7" s="75">
        <v>3330083.4281380353</v>
      </c>
      <c r="R7" s="61"/>
      <c r="T7" s="113" t="s">
        <v>104</v>
      </c>
      <c r="U7" s="165">
        <v>36.442794000000006</v>
      </c>
      <c r="V7" s="166">
        <v>-0.4044119999999909</v>
      </c>
      <c r="W7" s="127" t="e">
        <f aca="true" t="shared" si="0" ref="W7:X21">H7-U7</f>
        <v>#REF!</v>
      </c>
      <c r="X7" s="127" t="e">
        <f t="shared" si="0"/>
        <v>#REF!</v>
      </c>
    </row>
    <row r="8" spans="1:24" ht="13.5">
      <c r="A8" s="50"/>
      <c r="B8" s="113" t="s">
        <v>113</v>
      </c>
      <c r="C8" s="113" t="s">
        <v>31</v>
      </c>
      <c r="D8" s="114" t="s">
        <v>138</v>
      </c>
      <c r="E8" s="117"/>
      <c r="F8" s="116" t="e">
        <f>ROUND(#REF!/1000000,6)</f>
        <v>#REF!</v>
      </c>
      <c r="G8" s="116" t="e">
        <f>ROUND(#REF!/1000000,6)</f>
        <v>#REF!</v>
      </c>
      <c r="H8" s="116" t="e">
        <f>ROUND(#REF!/1000000,6)</f>
        <v>#REF!</v>
      </c>
      <c r="I8" s="116" t="e">
        <f>ROUND(#REF!/1000000,6)</f>
        <v>#REF!</v>
      </c>
      <c r="L8" s="83" t="s">
        <v>101</v>
      </c>
      <c r="M8" s="84"/>
      <c r="N8" s="75"/>
      <c r="O8" s="75"/>
      <c r="P8" s="75"/>
      <c r="Q8" s="75">
        <v>1200310.58</v>
      </c>
      <c r="R8" s="61"/>
      <c r="T8" s="113" t="s">
        <v>113</v>
      </c>
      <c r="U8" s="164">
        <v>-0.4051054020000002</v>
      </c>
      <c r="V8" s="164">
        <v>0.18795698770967206</v>
      </c>
      <c r="W8" s="127" t="e">
        <f t="shared" si="0"/>
        <v>#REF!</v>
      </c>
      <c r="X8" s="127" t="e">
        <f t="shared" si="0"/>
        <v>#REF!</v>
      </c>
    </row>
    <row r="9" spans="1:24" ht="13.5">
      <c r="A9" s="50"/>
      <c r="B9" s="113" t="s">
        <v>116</v>
      </c>
      <c r="C9" s="113" t="s">
        <v>34</v>
      </c>
      <c r="D9" s="114" t="s">
        <v>138</v>
      </c>
      <c r="E9" s="117"/>
      <c r="F9" s="117"/>
      <c r="G9" s="118"/>
      <c r="H9" s="116" t="e">
        <f>ROUND(#REF!/1000000,6)</f>
        <v>#REF!</v>
      </c>
      <c r="I9" s="116" t="e">
        <f>ROUND(#REF!/1000000,6)</f>
        <v>#REF!</v>
      </c>
      <c r="L9" s="83" t="s">
        <v>102</v>
      </c>
      <c r="M9" s="84"/>
      <c r="N9" s="75"/>
      <c r="O9" s="75"/>
      <c r="P9" s="75"/>
      <c r="Q9" s="75">
        <v>31912400</v>
      </c>
      <c r="R9" s="61"/>
      <c r="T9" s="113" t="s">
        <v>116</v>
      </c>
      <c r="U9" s="166">
        <v>0</v>
      </c>
      <c r="V9" s="166">
        <v>0</v>
      </c>
      <c r="W9" s="127" t="e">
        <f t="shared" si="0"/>
        <v>#REF!</v>
      </c>
      <c r="X9" s="127" t="e">
        <f t="shared" si="0"/>
        <v>#REF!</v>
      </c>
    </row>
    <row r="10" spans="1:24" ht="13.5">
      <c r="A10" s="50"/>
      <c r="B10" s="113" t="s">
        <v>81</v>
      </c>
      <c r="C10" s="113" t="s">
        <v>39</v>
      </c>
      <c r="D10" s="114" t="s">
        <v>138</v>
      </c>
      <c r="E10" s="116" t="e">
        <f>ROUND(#REF!/1000000,6)</f>
        <v>#REF!</v>
      </c>
      <c r="F10" s="116" t="e">
        <f>ROUND(#REF!/1000000,6)</f>
        <v>#REF!</v>
      </c>
      <c r="G10" s="116" t="e">
        <f>ROUND(#REF!/1000000,6)</f>
        <v>#REF!</v>
      </c>
      <c r="H10" s="116" t="e">
        <f>ROUND(#REF!/1000000,6)</f>
        <v>#REF!</v>
      </c>
      <c r="I10" s="119"/>
      <c r="L10" s="83" t="s">
        <v>103</v>
      </c>
      <c r="M10" s="85" t="s">
        <v>104</v>
      </c>
      <c r="N10" s="65">
        <v>22627653.4008875</v>
      </c>
      <c r="O10" s="65">
        <v>25770693.4496081</v>
      </c>
      <c r="P10" s="65">
        <v>30648812.297923602</v>
      </c>
      <c r="Q10" s="75">
        <v>36442794.00813804</v>
      </c>
      <c r="R10" s="71">
        <v>-404311.38474919973</v>
      </c>
      <c r="T10" s="113" t="s">
        <v>81</v>
      </c>
      <c r="U10" s="157">
        <v>-11.572149153991774</v>
      </c>
      <c r="V10" s="158"/>
      <c r="W10" s="127" t="e">
        <f t="shared" si="0"/>
        <v>#REF!</v>
      </c>
      <c r="X10" s="127">
        <f t="shared" si="0"/>
        <v>0</v>
      </c>
    </row>
    <row r="11" spans="1:24" ht="13.5">
      <c r="A11" s="50"/>
      <c r="B11" s="113" t="s">
        <v>112</v>
      </c>
      <c r="C11" s="113" t="s">
        <v>40</v>
      </c>
      <c r="D11" s="114" t="s">
        <v>138</v>
      </c>
      <c r="E11" s="117"/>
      <c r="F11" s="117"/>
      <c r="G11" s="118"/>
      <c r="H11" s="119"/>
      <c r="I11" s="116" t="e">
        <f>ROUND(#REF!/1000000,6)</f>
        <v>#REF!</v>
      </c>
      <c r="L11" s="83" t="s">
        <v>105</v>
      </c>
      <c r="M11" s="85" t="s">
        <v>112</v>
      </c>
      <c r="N11" s="96">
        <v>6867602</v>
      </c>
      <c r="O11" s="96">
        <v>11353428.7241875</v>
      </c>
      <c r="P11" s="96">
        <v>6844782.1</v>
      </c>
      <c r="Q11" s="96">
        <v>-11583261.78</v>
      </c>
      <c r="R11" s="96">
        <v>5752566.86</v>
      </c>
      <c r="T11" s="113" t="s">
        <v>112</v>
      </c>
      <c r="U11" s="158"/>
      <c r="V11" s="157">
        <v>5.752562277929911</v>
      </c>
      <c r="W11" s="127">
        <f t="shared" si="0"/>
        <v>0</v>
      </c>
      <c r="X11" s="127" t="e">
        <f t="shared" si="0"/>
        <v>#REF!</v>
      </c>
    </row>
    <row r="12" spans="1:24" ht="13.5">
      <c r="A12" s="50"/>
      <c r="B12" s="111" t="s">
        <v>114</v>
      </c>
      <c r="C12" s="111" t="s">
        <v>35</v>
      </c>
      <c r="D12" s="114" t="s">
        <v>138</v>
      </c>
      <c r="E12" s="117"/>
      <c r="F12" s="117"/>
      <c r="G12" s="118"/>
      <c r="H12" s="116" t="e">
        <f>ROUND(#REF!/1000000,26)</f>
        <v>#REF!</v>
      </c>
      <c r="I12" s="116" t="e">
        <f>ROUND(#REF!/1000000,26)</f>
        <v>#REF!</v>
      </c>
      <c r="L12" s="83" t="s">
        <v>124</v>
      </c>
      <c r="M12" s="85" t="s">
        <v>113</v>
      </c>
      <c r="N12" s="65">
        <v>0</v>
      </c>
      <c r="O12" s="65">
        <v>-158854</v>
      </c>
      <c r="P12" s="101">
        <v>-23103.47</v>
      </c>
      <c r="Q12" s="75">
        <v>-405105.40200000023</v>
      </c>
      <c r="R12" s="71">
        <v>187956.98770967333</v>
      </c>
      <c r="T12" s="111" t="s">
        <v>114</v>
      </c>
      <c r="U12" s="164">
        <v>7.243340725852691</v>
      </c>
      <c r="V12" s="164">
        <v>7.837599340227471</v>
      </c>
      <c r="W12" s="127" t="e">
        <f t="shared" si="0"/>
        <v>#REF!</v>
      </c>
      <c r="X12" s="127" t="e">
        <f t="shared" si="0"/>
        <v>#REF!</v>
      </c>
    </row>
    <row r="13" spans="1:24" ht="13.5">
      <c r="A13" s="50"/>
      <c r="B13" s="111" t="s">
        <v>122</v>
      </c>
      <c r="C13" s="111" t="s">
        <v>41</v>
      </c>
      <c r="D13" s="114" t="s">
        <v>138</v>
      </c>
      <c r="E13" s="117"/>
      <c r="F13" s="117"/>
      <c r="G13" s="118"/>
      <c r="H13" s="120"/>
      <c r="I13" s="116" t="e">
        <f>ROUND(#REF!/1000000,6)</f>
        <v>#REF!</v>
      </c>
      <c r="L13" s="83" t="s">
        <v>125</v>
      </c>
      <c r="M13" s="85" t="s">
        <v>114</v>
      </c>
      <c r="N13" s="60"/>
      <c r="O13" s="60"/>
      <c r="P13" s="60"/>
      <c r="Q13" s="75">
        <v>7243181</v>
      </c>
      <c r="R13" s="71">
        <v>7837599</v>
      </c>
      <c r="T13" s="111" t="s">
        <v>122</v>
      </c>
      <c r="U13" s="167"/>
      <c r="V13" s="164">
        <v>0.6297378342062918</v>
      </c>
      <c r="W13" s="127">
        <f t="shared" si="0"/>
        <v>0</v>
      </c>
      <c r="X13" s="127" t="e">
        <f t="shared" si="0"/>
        <v>#REF!</v>
      </c>
    </row>
    <row r="14" spans="1:24" ht="13.5">
      <c r="A14" s="50"/>
      <c r="B14" s="111" t="s">
        <v>117</v>
      </c>
      <c r="C14" s="111" t="s">
        <v>44</v>
      </c>
      <c r="D14" s="114" t="s">
        <v>138</v>
      </c>
      <c r="E14" s="117"/>
      <c r="F14" s="117"/>
      <c r="G14" s="118"/>
      <c r="H14" s="120"/>
      <c r="I14" s="120"/>
      <c r="L14" s="83" t="s">
        <v>115</v>
      </c>
      <c r="M14" s="85" t="s">
        <v>116</v>
      </c>
      <c r="N14" s="61"/>
      <c r="O14" s="61"/>
      <c r="P14" s="61"/>
      <c r="Q14" s="75">
        <v>0</v>
      </c>
      <c r="R14" s="71">
        <v>0</v>
      </c>
      <c r="T14" s="111" t="s">
        <v>117</v>
      </c>
      <c r="U14" s="167"/>
      <c r="V14" s="167"/>
      <c r="W14" s="127">
        <f t="shared" si="0"/>
        <v>0</v>
      </c>
      <c r="X14" s="127">
        <f t="shared" si="0"/>
        <v>0</v>
      </c>
    </row>
    <row r="15" spans="1:24" ht="13.5">
      <c r="A15" s="50"/>
      <c r="B15" s="111" t="s">
        <v>120</v>
      </c>
      <c r="C15" s="111" t="s">
        <v>42</v>
      </c>
      <c r="D15" s="114" t="s">
        <v>138</v>
      </c>
      <c r="E15" s="117"/>
      <c r="F15" s="117"/>
      <c r="G15" s="118"/>
      <c r="H15" s="120"/>
      <c r="I15" s="116" t="e">
        <f>ROUND(#REF!/1000000,6)</f>
        <v>#REF!</v>
      </c>
      <c r="L15" s="83" t="s">
        <v>119</v>
      </c>
      <c r="M15" s="85" t="s">
        <v>117</v>
      </c>
      <c r="N15" s="61"/>
      <c r="O15" s="61"/>
      <c r="P15" s="61"/>
      <c r="Q15" s="76"/>
      <c r="R15" s="71">
        <v>0</v>
      </c>
      <c r="T15" s="111" t="s">
        <v>120</v>
      </c>
      <c r="U15" s="167"/>
      <c r="V15" s="164">
        <v>0.4926296</v>
      </c>
      <c r="W15" s="127">
        <f t="shared" si="0"/>
        <v>0</v>
      </c>
      <c r="X15" s="127" t="e">
        <f t="shared" si="0"/>
        <v>#REF!</v>
      </c>
    </row>
    <row r="16" spans="1:24" ht="13.5">
      <c r="A16" s="50"/>
      <c r="B16" s="111" t="s">
        <v>126</v>
      </c>
      <c r="C16" s="111" t="s">
        <v>43</v>
      </c>
      <c r="D16" s="114" t="s">
        <v>138</v>
      </c>
      <c r="E16" s="117"/>
      <c r="F16" s="117"/>
      <c r="G16" s="118"/>
      <c r="H16" s="120"/>
      <c r="I16" s="116" t="e">
        <f>ROUND(#REF!/1000000,6)</f>
        <v>#REF!</v>
      </c>
      <c r="L16" s="83" t="s">
        <v>118</v>
      </c>
      <c r="M16" s="85" t="s">
        <v>120</v>
      </c>
      <c r="N16" s="61"/>
      <c r="O16" s="61"/>
      <c r="P16" s="61"/>
      <c r="Q16" s="76"/>
      <c r="R16" s="71">
        <v>492629.6</v>
      </c>
      <c r="T16" s="111" t="s">
        <v>126</v>
      </c>
      <c r="U16" s="167"/>
      <c r="V16" s="164">
        <v>0</v>
      </c>
      <c r="W16" s="127">
        <f t="shared" si="0"/>
        <v>0</v>
      </c>
      <c r="X16" s="127" t="e">
        <f t="shared" si="0"/>
        <v>#REF!</v>
      </c>
    </row>
    <row r="17" spans="1:24" ht="13.5">
      <c r="A17" s="50"/>
      <c r="B17" s="113" t="s">
        <v>127</v>
      </c>
      <c r="C17" s="113" t="s">
        <v>30</v>
      </c>
      <c r="D17" s="114" t="s">
        <v>138</v>
      </c>
      <c r="E17" s="116" t="e">
        <f>-ROUND(#REF!/1000000,6)</f>
        <v>#REF!</v>
      </c>
      <c r="F17" s="116" t="e">
        <f>ROUND(E21*(1+F23),6)</f>
        <v>#REF!</v>
      </c>
      <c r="G17" s="116" t="e">
        <f>ROUND(F21*(1+G23),6)</f>
        <v>#REF!</v>
      </c>
      <c r="H17" s="116" t="e">
        <f>ROUND(G21*(1+H23),6)</f>
        <v>#REF!</v>
      </c>
      <c r="I17" s="116" t="e">
        <f>ROUND((H21*(1+I23)),6)</f>
        <v>#REF!</v>
      </c>
      <c r="L17" s="83" t="s">
        <v>121</v>
      </c>
      <c r="M17" s="85" t="s">
        <v>122</v>
      </c>
      <c r="N17" s="61"/>
      <c r="O17" s="61"/>
      <c r="P17" s="61"/>
      <c r="Q17" s="76"/>
      <c r="R17" s="71">
        <v>629736.1920290927</v>
      </c>
      <c r="T17" s="113" t="s">
        <v>127</v>
      </c>
      <c r="U17" s="165">
        <v>-8.947983167988278</v>
      </c>
      <c r="V17" s="165">
        <v>-8.248730456577253</v>
      </c>
      <c r="W17" s="127" t="e">
        <f>H17-U17</f>
        <v>#REF!</v>
      </c>
      <c r="X17" s="127" t="e">
        <f t="shared" si="0"/>
        <v>#REF!</v>
      </c>
    </row>
    <row r="18" spans="1:24" ht="13.5">
      <c r="A18" s="50"/>
      <c r="B18" s="104"/>
      <c r="C18" s="104"/>
      <c r="D18" s="115"/>
      <c r="E18" s="121"/>
      <c r="F18" s="126"/>
      <c r="G18" s="126"/>
      <c r="H18" s="126"/>
      <c r="I18" s="126"/>
      <c r="L18" s="83" t="s">
        <v>123</v>
      </c>
      <c r="M18" s="85" t="s">
        <v>126</v>
      </c>
      <c r="N18" s="61"/>
      <c r="O18" s="61"/>
      <c r="P18" s="61"/>
      <c r="Q18" s="76"/>
      <c r="R18" s="71">
        <v>0</v>
      </c>
      <c r="T18" s="104"/>
      <c r="U18" s="151"/>
      <c r="V18" s="151"/>
      <c r="W18" s="127">
        <f t="shared" si="0"/>
        <v>0</v>
      </c>
      <c r="X18" s="127">
        <f t="shared" si="0"/>
        <v>0</v>
      </c>
    </row>
    <row r="19" spans="1:24" ht="15" thickBot="1">
      <c r="A19" s="50"/>
      <c r="B19" s="111" t="s">
        <v>130</v>
      </c>
      <c r="C19" s="111" t="s">
        <v>32</v>
      </c>
      <c r="D19" s="114" t="s">
        <v>138</v>
      </c>
      <c r="E19" s="124" t="e">
        <f>E6+E7+E8+E9-E10+E12-E17</f>
        <v>#REF!</v>
      </c>
      <c r="F19" s="124" t="e">
        <f>F6+F7+F8+F9-F10+F12-F17</f>
        <v>#REF!</v>
      </c>
      <c r="G19" s="124" t="e">
        <f>G6+G7+G8+G9-G10+G12-G17</f>
        <v>#REF!</v>
      </c>
      <c r="H19" s="124" t="e">
        <f>H6+H7+H8+H9-H10+H12-H17</f>
        <v>#REF!</v>
      </c>
      <c r="I19" s="124" t="e">
        <f>I6+I7+I8+I9+I11+I13+I15+I16+I12-I17</f>
        <v>#REF!</v>
      </c>
      <c r="L19" s="86" t="s">
        <v>128</v>
      </c>
      <c r="M19" s="87" t="s">
        <v>127</v>
      </c>
      <c r="N19" s="77">
        <v>-2531611</v>
      </c>
      <c r="O19" s="78">
        <v>-4739713.48</v>
      </c>
      <c r="P19" s="78">
        <v>2232866.83</v>
      </c>
      <c r="Q19" s="78">
        <v>8927505.01</v>
      </c>
      <c r="R19" s="72">
        <v>8238716.561574576</v>
      </c>
      <c r="T19" s="111" t="s">
        <v>130</v>
      </c>
      <c r="U19" s="165">
        <v>318.529933626713</v>
      </c>
      <c r="V19" s="165">
        <v>339.41221639665065</v>
      </c>
      <c r="W19" s="127" t="e">
        <f t="shared" si="0"/>
        <v>#REF!</v>
      </c>
      <c r="X19" s="127" t="e">
        <f t="shared" si="0"/>
        <v>#REF!</v>
      </c>
    </row>
    <row r="20" spans="1:24" ht="15" thickBot="1">
      <c r="A20" s="50"/>
      <c r="B20" s="111" t="s">
        <v>38</v>
      </c>
      <c r="C20" s="111" t="s">
        <v>29</v>
      </c>
      <c r="D20" s="114" t="s">
        <v>138</v>
      </c>
      <c r="E20" s="116" t="e">
        <f>ROUND(#REF!/1000000,6)</f>
        <v>#REF!</v>
      </c>
      <c r="F20" s="116" t="e">
        <f>ROUND(#REF!/1000000,6)</f>
        <v>#REF!</v>
      </c>
      <c r="G20" s="116" t="e">
        <f>ROUND(#REF!/1000000,6)</f>
        <v>#REF!</v>
      </c>
      <c r="H20" s="116" t="e">
        <f>ROUND(#REF!/1000000,6)</f>
        <v>#REF!</v>
      </c>
      <c r="I20" s="116" t="e">
        <f>ROUND(#REF!/1000000,6)</f>
        <v>#REF!</v>
      </c>
      <c r="L20" s="88" t="s">
        <v>129</v>
      </c>
      <c r="M20" s="89" t="s">
        <v>130</v>
      </c>
      <c r="N20" s="90">
        <v>249225652.4008875</v>
      </c>
      <c r="O20" s="90">
        <v>251273805.2454206</v>
      </c>
      <c r="P20" s="90">
        <v>258651589.55792361</v>
      </c>
      <c r="Q20" s="90">
        <v>318520408.3770196</v>
      </c>
      <c r="R20" s="91">
        <v>339401479.9380016</v>
      </c>
      <c r="S20" s="1">
        <f>SUM(R6:R18)</f>
        <v>331162763.37642705</v>
      </c>
      <c r="T20" s="111" t="s">
        <v>38</v>
      </c>
      <c r="U20" s="166">
        <v>310.68371422542197</v>
      </c>
      <c r="V20" s="166">
        <v>327.507564</v>
      </c>
      <c r="W20" s="127" t="e">
        <f t="shared" si="0"/>
        <v>#REF!</v>
      </c>
      <c r="X20" s="127" t="e">
        <f t="shared" si="0"/>
        <v>#REF!</v>
      </c>
    </row>
    <row r="21" spans="1:24" ht="15" thickBot="1">
      <c r="A21" s="50"/>
      <c r="B21" s="111"/>
      <c r="C21" s="111" t="s">
        <v>33</v>
      </c>
      <c r="D21" s="114" t="s">
        <v>138</v>
      </c>
      <c r="E21" s="124" t="e">
        <f>E20-E19</f>
        <v>#REF!</v>
      </c>
      <c r="F21" s="124" t="e">
        <f>F20-F19</f>
        <v>#REF!</v>
      </c>
      <c r="G21" s="124" t="e">
        <f>G20-G19</f>
        <v>#REF!</v>
      </c>
      <c r="H21" s="124" t="e">
        <f>H20-H19</f>
        <v>#REF!</v>
      </c>
      <c r="I21" s="124" t="e">
        <f>I20-I19</f>
        <v>#REF!</v>
      </c>
      <c r="L21" s="88" t="s">
        <v>22</v>
      </c>
      <c r="M21" s="92"/>
      <c r="N21" s="94">
        <v>253631000</v>
      </c>
      <c r="O21" s="94">
        <v>249143613.6476678</v>
      </c>
      <c r="P21" s="94">
        <v>250192840.23611474</v>
      </c>
      <c r="Q21" s="94">
        <v>310683714.22542197</v>
      </c>
      <c r="R21" s="94">
        <v>327507563.71817833</v>
      </c>
      <c r="T21" s="111"/>
      <c r="U21" s="165">
        <v>-7.846219401291023</v>
      </c>
      <c r="V21" s="165">
        <v>-11.904652396650647</v>
      </c>
      <c r="W21" s="127" t="e">
        <f t="shared" si="0"/>
        <v>#REF!</v>
      </c>
      <c r="X21" s="127" t="e">
        <f t="shared" si="0"/>
        <v>#REF!</v>
      </c>
    </row>
    <row r="22" spans="1:22" ht="12">
      <c r="A22" s="50"/>
      <c r="B22" s="50" t="s">
        <v>135</v>
      </c>
      <c r="C22" s="50"/>
      <c r="D22" s="50"/>
      <c r="E22" s="50"/>
      <c r="F22" s="51" t="e">
        <f>#REF!/100</f>
        <v>#REF!</v>
      </c>
      <c r="G22" s="51" t="e">
        <f>#REF!/100</f>
        <v>#REF!</v>
      </c>
      <c r="H22" s="51" t="e">
        <f>#REF!/100</f>
        <v>#REF!</v>
      </c>
      <c r="I22" s="51" t="e">
        <f>#REF!/100</f>
        <v>#REF!</v>
      </c>
      <c r="J22" s="145" t="e">
        <f>-(1+I22)*H21</f>
        <v>#REF!</v>
      </c>
      <c r="K22" s="145"/>
      <c r="N22" s="144">
        <f>N21-N20</f>
        <v>4405347.599112511</v>
      </c>
      <c r="O22" s="144">
        <f>O21-O20</f>
        <v>-2130191.5977528095</v>
      </c>
      <c r="P22" s="144">
        <f>P21-P20</f>
        <v>-8458749.321808875</v>
      </c>
      <c r="Q22" s="144">
        <f>Q21-Q20</f>
        <v>-7836694.151597619</v>
      </c>
      <c r="R22" s="144">
        <f>R21-R20</f>
        <v>-11893916.219823241</v>
      </c>
      <c r="U22" s="5"/>
      <c r="V22" s="5"/>
    </row>
    <row r="23" spans="1:19" ht="12">
      <c r="A23" s="50"/>
      <c r="B23" s="50" t="s">
        <v>45</v>
      </c>
      <c r="C23" s="50"/>
      <c r="D23" s="50"/>
      <c r="E23" s="50"/>
      <c r="F23" s="51" t="e">
        <f>IF(E20&gt;E19,3%+F22,F22)</f>
        <v>#REF!</v>
      </c>
      <c r="G23" s="51" t="e">
        <f>IF(F20&gt;F19,3%+G22,G22)</f>
        <v>#REF!</v>
      </c>
      <c r="H23" s="51" t="e">
        <f>IF(G20&gt;G19,3%+H22,H22)</f>
        <v>#REF!</v>
      </c>
      <c r="I23" s="125" t="e">
        <f>(IF(H20&gt;(H19*1.03),3%,IF(H20&lt;(H19*0.97),0,1.5%)))+I22</f>
        <v>#REF!</v>
      </c>
      <c r="J23" s="145" t="e">
        <f>-(1+I23)*H21</f>
        <v>#REF!</v>
      </c>
      <c r="K23" s="145" t="e">
        <f>J23-J22</f>
        <v>#REF!</v>
      </c>
      <c r="N23" s="51"/>
      <c r="O23" s="51" t="e">
        <f>F22</f>
        <v>#REF!</v>
      </c>
      <c r="P23" s="51" t="e">
        <f>G22</f>
        <v>#REF!</v>
      </c>
      <c r="Q23" s="51" t="e">
        <f>H22</f>
        <v>#REF!</v>
      </c>
      <c r="R23" s="51" t="e">
        <f>I22</f>
        <v>#REF!</v>
      </c>
      <c r="S23" s="1" t="e">
        <f>-(1+R23)*Q22</f>
        <v>#REF!</v>
      </c>
    </row>
    <row r="24" spans="1:20" ht="12">
      <c r="A24" s="50"/>
      <c r="B24" s="50"/>
      <c r="C24" s="50"/>
      <c r="D24" s="50"/>
      <c r="E24" s="50"/>
      <c r="F24" s="50"/>
      <c r="G24" s="50"/>
      <c r="N24" s="51"/>
      <c r="O24" s="51" t="e">
        <f>IF(N21&gt;N20,3%+O23,O23)</f>
        <v>#REF!</v>
      </c>
      <c r="P24" s="51" t="e">
        <f>IF(O21&gt;O20,3%+P23,P23)</f>
        <v>#REF!</v>
      </c>
      <c r="Q24" s="51" t="e">
        <f>IF(P21&gt;P20,3%+Q23,Q23)</f>
        <v>#REF!</v>
      </c>
      <c r="R24" s="125" t="e">
        <f>(IF(Q21&gt;(Q20*1.03),3%,IF(Q21&lt;(Q20*0.97),0,1.5%)))+R23</f>
        <v>#REF!</v>
      </c>
      <c r="S24" s="1" t="e">
        <f>-(1+R24)*Q22</f>
        <v>#REF!</v>
      </c>
      <c r="T24" s="1" t="e">
        <f>S24-S23</f>
        <v>#REF!</v>
      </c>
    </row>
    <row r="25" spans="1:9" ht="13.5">
      <c r="A25" s="50"/>
      <c r="B25" s="103"/>
      <c r="C25" s="104" t="s">
        <v>4</v>
      </c>
      <c r="D25" s="105" t="s">
        <v>28</v>
      </c>
      <c r="E25" s="106" t="s">
        <v>74</v>
      </c>
      <c r="F25" s="107" t="s">
        <v>75</v>
      </c>
      <c r="G25" s="108" t="s">
        <v>76</v>
      </c>
      <c r="H25" s="109" t="s">
        <v>64</v>
      </c>
      <c r="I25" s="110" t="s">
        <v>77</v>
      </c>
    </row>
    <row r="26" spans="1:18" ht="13.5">
      <c r="A26" s="50"/>
      <c r="B26" s="111"/>
      <c r="C26" s="111"/>
      <c r="D26" s="111"/>
      <c r="E26" s="111"/>
      <c r="F26" s="111"/>
      <c r="H26" s="109"/>
      <c r="I26" s="109"/>
      <c r="L26" s="79" t="s">
        <v>110</v>
      </c>
      <c r="M26" s="50"/>
      <c r="N26" s="50"/>
      <c r="O26" s="50"/>
      <c r="P26" s="50"/>
      <c r="Q26" s="50"/>
      <c r="R26" s="50"/>
    </row>
    <row r="27" spans="1:18" ht="15" thickBot="1">
      <c r="A27" s="50"/>
      <c r="B27" s="111"/>
      <c r="C27" s="111"/>
      <c r="D27" s="111"/>
      <c r="E27" s="111"/>
      <c r="F27" s="111"/>
      <c r="H27" s="112"/>
      <c r="I27" s="112"/>
      <c r="L27" s="50"/>
      <c r="M27" s="50"/>
      <c r="N27" s="80" t="s">
        <v>86</v>
      </c>
      <c r="O27" s="80" t="s">
        <v>85</v>
      </c>
      <c r="P27" s="80" t="s">
        <v>84</v>
      </c>
      <c r="Q27" s="80" t="s">
        <v>106</v>
      </c>
      <c r="R27" s="80" t="s">
        <v>107</v>
      </c>
    </row>
    <row r="28" spans="1:18" ht="13.5">
      <c r="A28" s="50"/>
      <c r="B28" s="113" t="s">
        <v>80</v>
      </c>
      <c r="C28" s="113" t="s">
        <v>37</v>
      </c>
      <c r="D28" s="114" t="s">
        <v>138</v>
      </c>
      <c r="E28" s="116" t="e">
        <f aca="true" t="shared" si="1" ref="E28:I29">E6</f>
        <v>#REF!</v>
      </c>
      <c r="F28" s="116" t="e">
        <f t="shared" si="1"/>
        <v>#REF!</v>
      </c>
      <c r="G28" s="116" t="e">
        <f t="shared" si="1"/>
        <v>#REF!</v>
      </c>
      <c r="H28" s="116" t="e">
        <f t="shared" si="1"/>
        <v>#REF!</v>
      </c>
      <c r="I28" s="147" t="e">
        <f t="shared" si="1"/>
        <v>#REF!</v>
      </c>
      <c r="L28" s="81" t="s">
        <v>99</v>
      </c>
      <c r="M28" s="82" t="s">
        <v>98</v>
      </c>
      <c r="N28" s="73">
        <v>235997212</v>
      </c>
      <c r="O28" s="73">
        <v>241755108</v>
      </c>
      <c r="P28" s="73">
        <v>232637796</v>
      </c>
      <c r="Q28" s="74">
        <v>254728771.98088154</v>
      </c>
      <c r="R28" s="70">
        <v>316666586.1214374</v>
      </c>
    </row>
    <row r="29" spans="1:18" ht="13.5">
      <c r="A29" s="50"/>
      <c r="B29" s="113" t="s">
        <v>104</v>
      </c>
      <c r="C29" s="113" t="s">
        <v>36</v>
      </c>
      <c r="D29" s="114" t="s">
        <v>138</v>
      </c>
      <c r="E29" s="116" t="e">
        <f t="shared" si="1"/>
        <v>#REF!</v>
      </c>
      <c r="F29" s="116" t="e">
        <f t="shared" si="1"/>
        <v>#REF!</v>
      </c>
      <c r="G29" s="116" t="e">
        <f t="shared" si="1"/>
        <v>#REF!</v>
      </c>
      <c r="H29" s="116" t="e">
        <f t="shared" si="1"/>
        <v>#REF!</v>
      </c>
      <c r="I29" s="147" t="e">
        <f t="shared" si="1"/>
        <v>#REF!</v>
      </c>
      <c r="L29" s="83" t="s">
        <v>100</v>
      </c>
      <c r="M29" s="84"/>
      <c r="N29" s="75"/>
      <c r="O29" s="75"/>
      <c r="P29" s="75"/>
      <c r="Q29" s="75">
        <v>3330083.4281380353</v>
      </c>
      <c r="R29" s="61"/>
    </row>
    <row r="30" spans="1:18" ht="13.5">
      <c r="A30" s="50"/>
      <c r="B30" s="113" t="s">
        <v>113</v>
      </c>
      <c r="C30" s="113" t="s">
        <v>31</v>
      </c>
      <c r="D30" s="114" t="s">
        <v>138</v>
      </c>
      <c r="E30" s="117"/>
      <c r="F30" s="116" t="e">
        <f>F8</f>
        <v>#REF!</v>
      </c>
      <c r="G30" s="116" t="e">
        <f>G8</f>
        <v>#REF!</v>
      </c>
      <c r="H30" s="116" t="e">
        <f>H8</f>
        <v>#REF!</v>
      </c>
      <c r="I30" s="147" t="e">
        <f>I8</f>
        <v>#REF!</v>
      </c>
      <c r="L30" s="83" t="s">
        <v>101</v>
      </c>
      <c r="M30" s="84"/>
      <c r="N30" s="75"/>
      <c r="O30" s="75"/>
      <c r="P30" s="75"/>
      <c r="Q30" s="75">
        <v>1200310.58</v>
      </c>
      <c r="R30" s="61"/>
    </row>
    <row r="31" spans="1:18" ht="13.5">
      <c r="A31" s="50"/>
      <c r="B31" s="113" t="s">
        <v>116</v>
      </c>
      <c r="C31" s="113" t="s">
        <v>34</v>
      </c>
      <c r="D31" s="114" t="s">
        <v>138</v>
      </c>
      <c r="E31" s="117"/>
      <c r="F31" s="117"/>
      <c r="G31" s="118"/>
      <c r="H31" s="116" t="e">
        <f>H9</f>
        <v>#REF!</v>
      </c>
      <c r="I31" s="147" t="e">
        <f>I9</f>
        <v>#REF!</v>
      </c>
      <c r="L31" s="83" t="s">
        <v>102</v>
      </c>
      <c r="M31" s="84"/>
      <c r="N31" s="75"/>
      <c r="O31" s="75"/>
      <c r="P31" s="75"/>
      <c r="Q31" s="75">
        <v>31912400</v>
      </c>
      <c r="R31" s="61"/>
    </row>
    <row r="32" spans="1:18" ht="13.5">
      <c r="A32" s="50"/>
      <c r="B32" s="113" t="s">
        <v>81</v>
      </c>
      <c r="C32" s="113" t="s">
        <v>39</v>
      </c>
      <c r="D32" s="114" t="s">
        <v>138</v>
      </c>
      <c r="E32" s="116" t="e">
        <f>ROUND(#REF!/1000000,6)</f>
        <v>#REF!</v>
      </c>
      <c r="F32" s="116" t="e">
        <f>ROUND(#REF!/1000000,6)</f>
        <v>#REF!</v>
      </c>
      <c r="G32" s="116" t="e">
        <f>ROUND(#REF!/1000000,6)</f>
        <v>#REF!</v>
      </c>
      <c r="H32" s="116" t="e">
        <f>ROUND(#REF!/1000000,6)</f>
        <v>#REF!</v>
      </c>
      <c r="I32" s="148"/>
      <c r="L32" s="83" t="s">
        <v>103</v>
      </c>
      <c r="M32" s="85" t="s">
        <v>104</v>
      </c>
      <c r="N32" s="65">
        <v>22627653.4008875</v>
      </c>
      <c r="O32" s="65">
        <v>25770693.4496081</v>
      </c>
      <c r="P32" s="65">
        <v>30648812.297923602</v>
      </c>
      <c r="Q32" s="75">
        <v>36442794.00813804</v>
      </c>
      <c r="R32" s="71">
        <v>-404311.38474919973</v>
      </c>
    </row>
    <row r="33" spans="1:18" ht="13.5">
      <c r="A33" s="50"/>
      <c r="B33" s="113" t="s">
        <v>112</v>
      </c>
      <c r="C33" s="113" t="s">
        <v>40</v>
      </c>
      <c r="D33" s="114" t="s">
        <v>138</v>
      </c>
      <c r="E33" s="117"/>
      <c r="F33" s="117"/>
      <c r="G33" s="118"/>
      <c r="H33" s="119"/>
      <c r="I33" s="147" t="e">
        <f>I11</f>
        <v>#REF!</v>
      </c>
      <c r="L33" s="83" t="s">
        <v>105</v>
      </c>
      <c r="M33" s="85" t="s">
        <v>112</v>
      </c>
      <c r="N33" s="96">
        <v>6867602</v>
      </c>
      <c r="O33" s="96">
        <v>10669650.7377074</v>
      </c>
      <c r="P33" s="96">
        <v>6479333.17145184</v>
      </c>
      <c r="Q33" s="96">
        <v>-12285782.92</v>
      </c>
      <c r="R33" s="96">
        <v>5752566.86</v>
      </c>
    </row>
    <row r="34" spans="1:18" ht="13.5">
      <c r="A34" s="50"/>
      <c r="B34" s="111" t="s">
        <v>114</v>
      </c>
      <c r="C34" s="111" t="s">
        <v>35</v>
      </c>
      <c r="D34" s="114" t="s">
        <v>138</v>
      </c>
      <c r="E34" s="117"/>
      <c r="F34" s="117"/>
      <c r="G34" s="118"/>
      <c r="H34" s="116" t="e">
        <f>H12</f>
        <v>#REF!</v>
      </c>
      <c r="I34" s="147" t="e">
        <f>I12</f>
        <v>#REF!</v>
      </c>
      <c r="L34" s="83" t="s">
        <v>124</v>
      </c>
      <c r="M34" s="85" t="s">
        <v>113</v>
      </c>
      <c r="N34" s="65">
        <v>0</v>
      </c>
      <c r="O34" s="65">
        <v>-158854</v>
      </c>
      <c r="P34" s="101">
        <v>-23103.47</v>
      </c>
      <c r="Q34" s="75">
        <v>-405105.40200000023</v>
      </c>
      <c r="R34" s="71">
        <v>187956.98770967333</v>
      </c>
    </row>
    <row r="35" spans="1:18" ht="13.5">
      <c r="A35" s="50"/>
      <c r="B35" s="111" t="s">
        <v>122</v>
      </c>
      <c r="C35" s="111" t="s">
        <v>41</v>
      </c>
      <c r="D35" s="114" t="s">
        <v>138</v>
      </c>
      <c r="E35" s="117"/>
      <c r="F35" s="117"/>
      <c r="G35" s="118"/>
      <c r="H35" s="120"/>
      <c r="I35" s="147" t="e">
        <f>I13</f>
        <v>#REF!</v>
      </c>
      <c r="L35" s="83" t="s">
        <v>125</v>
      </c>
      <c r="M35" s="85" t="s">
        <v>114</v>
      </c>
      <c r="N35" s="60"/>
      <c r="O35" s="60"/>
      <c r="P35" s="60"/>
      <c r="Q35" s="75">
        <v>7243181</v>
      </c>
      <c r="R35" s="71">
        <v>7837599</v>
      </c>
    </row>
    <row r="36" spans="1:18" ht="13.5">
      <c r="A36" s="50"/>
      <c r="B36" s="111" t="s">
        <v>117</v>
      </c>
      <c r="C36" s="111" t="s">
        <v>44</v>
      </c>
      <c r="D36" s="114" t="s">
        <v>138</v>
      </c>
      <c r="E36" s="117"/>
      <c r="F36" s="117"/>
      <c r="G36" s="118"/>
      <c r="H36" s="120"/>
      <c r="I36" s="149"/>
      <c r="L36" s="83" t="s">
        <v>115</v>
      </c>
      <c r="M36" s="85" t="s">
        <v>116</v>
      </c>
      <c r="N36" s="61"/>
      <c r="O36" s="61"/>
      <c r="P36" s="61"/>
      <c r="Q36" s="75">
        <v>0</v>
      </c>
      <c r="R36" s="71">
        <v>0</v>
      </c>
    </row>
    <row r="37" spans="1:18" ht="13.5">
      <c r="A37" s="50"/>
      <c r="B37" s="111" t="s">
        <v>120</v>
      </c>
      <c r="C37" s="111" t="s">
        <v>42</v>
      </c>
      <c r="D37" s="114" t="s">
        <v>138</v>
      </c>
      <c r="E37" s="117"/>
      <c r="F37" s="117"/>
      <c r="G37" s="118"/>
      <c r="H37" s="120"/>
      <c r="I37" s="147" t="e">
        <f>I15</f>
        <v>#REF!</v>
      </c>
      <c r="L37" s="83" t="s">
        <v>119</v>
      </c>
      <c r="M37" s="85" t="s">
        <v>117</v>
      </c>
      <c r="N37" s="61"/>
      <c r="O37" s="61"/>
      <c r="P37" s="61"/>
      <c r="Q37" s="76"/>
      <c r="R37" s="71">
        <v>0</v>
      </c>
    </row>
    <row r="38" spans="1:18" ht="13.5">
      <c r="A38" s="50"/>
      <c r="B38" s="111" t="s">
        <v>126</v>
      </c>
      <c r="C38" s="111" t="s">
        <v>43</v>
      </c>
      <c r="D38" s="114" t="s">
        <v>138</v>
      </c>
      <c r="E38" s="117"/>
      <c r="F38" s="117"/>
      <c r="G38" s="118"/>
      <c r="H38" s="120"/>
      <c r="I38" s="147" t="e">
        <f>I16</f>
        <v>#REF!</v>
      </c>
      <c r="L38" s="83" t="s">
        <v>118</v>
      </c>
      <c r="M38" s="85" t="s">
        <v>120</v>
      </c>
      <c r="N38" s="61"/>
      <c r="O38" s="61"/>
      <c r="P38" s="61"/>
      <c r="Q38" s="76"/>
      <c r="R38" s="71">
        <v>492629.6</v>
      </c>
    </row>
    <row r="39" spans="1:18" ht="13.5">
      <c r="A39" s="50"/>
      <c r="B39" s="113" t="s">
        <v>127</v>
      </c>
      <c r="C39" s="113" t="s">
        <v>30</v>
      </c>
      <c r="D39" s="114" t="s">
        <v>138</v>
      </c>
      <c r="E39" s="116" t="e">
        <f>E17</f>
        <v>#REF!</v>
      </c>
      <c r="F39" s="116" t="e">
        <f>ROUND(E43*(1+F45),6)</f>
        <v>#REF!</v>
      </c>
      <c r="G39" s="116" t="e">
        <f>ROUND(F43*(1+G45),6)</f>
        <v>#REF!</v>
      </c>
      <c r="H39" s="116" t="e">
        <f>ROUND(G43*(1+H45),6)</f>
        <v>#REF!</v>
      </c>
      <c r="I39" s="147" t="e">
        <f>ROUND((H43*(1+I45)),6)</f>
        <v>#REF!</v>
      </c>
      <c r="J39" s="127"/>
      <c r="L39" s="83" t="s">
        <v>121</v>
      </c>
      <c r="M39" s="85" t="s">
        <v>122</v>
      </c>
      <c r="N39" s="61"/>
      <c r="O39" s="61"/>
      <c r="P39" s="61"/>
      <c r="Q39" s="76"/>
      <c r="R39" s="71">
        <v>629736.1920290927</v>
      </c>
    </row>
    <row r="40" spans="1:18" ht="13.5">
      <c r="A40" s="50"/>
      <c r="B40" s="104"/>
      <c r="C40" s="104"/>
      <c r="D40" s="115"/>
      <c r="E40" s="121"/>
      <c r="F40" s="121"/>
      <c r="G40" s="122"/>
      <c r="H40" s="123"/>
      <c r="I40" s="123"/>
      <c r="L40" s="83" t="s">
        <v>123</v>
      </c>
      <c r="M40" s="85" t="s">
        <v>126</v>
      </c>
      <c r="N40" s="61"/>
      <c r="O40" s="61"/>
      <c r="P40" s="61"/>
      <c r="Q40" s="76"/>
      <c r="R40" s="71">
        <v>0</v>
      </c>
    </row>
    <row r="41" spans="1:19" ht="15" thickBot="1">
      <c r="A41" s="50"/>
      <c r="B41" s="111" t="s">
        <v>130</v>
      </c>
      <c r="C41" s="111" t="s">
        <v>32</v>
      </c>
      <c r="D41" s="114" t="s">
        <v>138</v>
      </c>
      <c r="E41" s="124" t="e">
        <f>E28+E29+E30+E31-E32+E34-E39</f>
        <v>#REF!</v>
      </c>
      <c r="F41" s="124" t="e">
        <f>F28+F29+F30+F31-F32+F34-F39</f>
        <v>#REF!</v>
      </c>
      <c r="G41" s="124" t="e">
        <f>G28+G29+G30+G31-G32+G34-G39</f>
        <v>#REF!</v>
      </c>
      <c r="H41" s="124" t="e">
        <f>H28+H29+H30+H31-H32+H34-H39</f>
        <v>#REF!</v>
      </c>
      <c r="I41" s="143" t="e">
        <f>I28+I29+I30+I31+I33+I35+I37+I38+I34-I39</f>
        <v>#REF!</v>
      </c>
      <c r="J41" s="145"/>
      <c r="L41" s="86" t="s">
        <v>128</v>
      </c>
      <c r="M41" s="87" t="s">
        <v>127</v>
      </c>
      <c r="N41" s="77">
        <v>-2531611</v>
      </c>
      <c r="O41" s="78">
        <v>-4739713.48</v>
      </c>
      <c r="P41" s="78">
        <v>2949602.92</v>
      </c>
      <c r="Q41" s="78">
        <v>10069661.12</v>
      </c>
      <c r="R41" s="72">
        <v>10032805.183475612</v>
      </c>
      <c r="S41" s="1"/>
    </row>
    <row r="42" spans="1:19" ht="15" thickBot="1">
      <c r="A42" s="50"/>
      <c r="B42" s="111" t="s">
        <v>38</v>
      </c>
      <c r="C42" s="111" t="s">
        <v>29</v>
      </c>
      <c r="D42" s="114" t="s">
        <v>138</v>
      </c>
      <c r="E42" s="116" t="e">
        <f>E20</f>
        <v>#REF!</v>
      </c>
      <c r="F42" s="116" t="e">
        <f>F20</f>
        <v>#REF!</v>
      </c>
      <c r="G42" s="116" t="e">
        <f>G20</f>
        <v>#REF!</v>
      </c>
      <c r="H42" s="116" t="e">
        <f>H20</f>
        <v>#REF!</v>
      </c>
      <c r="I42" s="147" t="e">
        <f>I20</f>
        <v>#REF!</v>
      </c>
      <c r="L42" s="88" t="s">
        <v>129</v>
      </c>
      <c r="M42" s="89" t="s">
        <v>130</v>
      </c>
      <c r="N42" s="90">
        <v>249225652.4008875</v>
      </c>
      <c r="O42" s="90">
        <v>251957583.2319007</v>
      </c>
      <c r="P42" s="90">
        <v>259733774.57647175</v>
      </c>
      <c r="Q42" s="90">
        <v>320365085.6270196</v>
      </c>
      <c r="R42" s="91">
        <v>341195568.5599026</v>
      </c>
      <c r="S42" s="1"/>
    </row>
    <row r="43" spans="1:18" ht="15" thickBot="1">
      <c r="A43" s="50"/>
      <c r="B43" s="111"/>
      <c r="C43" s="111" t="s">
        <v>33</v>
      </c>
      <c r="D43" s="114" t="s">
        <v>138</v>
      </c>
      <c r="E43" s="124" t="e">
        <f>E42-E41</f>
        <v>#REF!</v>
      </c>
      <c r="F43" s="124" t="e">
        <f>F42-F41</f>
        <v>#REF!</v>
      </c>
      <c r="G43" s="124" t="e">
        <f>G42-G41</f>
        <v>#REF!</v>
      </c>
      <c r="H43" s="124" t="e">
        <f>H42-H41</f>
        <v>#REF!</v>
      </c>
      <c r="I43" s="143" t="e">
        <f>I42-I41</f>
        <v>#REF!</v>
      </c>
      <c r="L43" s="88" t="s">
        <v>22</v>
      </c>
      <c r="M43" s="92"/>
      <c r="N43" s="94">
        <v>253631000</v>
      </c>
      <c r="O43" s="94">
        <v>249143613.6476678</v>
      </c>
      <c r="P43" s="94">
        <v>250192840.23611474</v>
      </c>
      <c r="Q43" s="94">
        <v>310683714.22542197</v>
      </c>
      <c r="R43" s="94">
        <v>327507563.71817833</v>
      </c>
    </row>
    <row r="44" spans="1:20" ht="12">
      <c r="A44" s="50"/>
      <c r="B44" s="50"/>
      <c r="C44" s="50"/>
      <c r="D44" s="50"/>
      <c r="E44" s="50"/>
      <c r="F44" s="51" t="e">
        <f>#REF!/100</f>
        <v>#REF!</v>
      </c>
      <c r="G44" s="51" t="e">
        <f>#REF!/100</f>
        <v>#REF!</v>
      </c>
      <c r="H44" s="51" t="e">
        <f>#REF!/100</f>
        <v>#REF!</v>
      </c>
      <c r="I44" s="51" t="e">
        <f>#REF!/100</f>
        <v>#REF!</v>
      </c>
      <c r="N44" s="144">
        <f>N43-N42</f>
        <v>4405347.599112511</v>
      </c>
      <c r="O44" s="144">
        <f>O43-O42</f>
        <v>-2813969.5842328966</v>
      </c>
      <c r="P44" s="144">
        <f>P43-P42</f>
        <v>-9540934.340357006</v>
      </c>
      <c r="Q44" s="144">
        <f>Q43-Q42</f>
        <v>-9681371.401597619</v>
      </c>
      <c r="R44" s="144">
        <f>R43-R42</f>
        <v>-13688004.841724277</v>
      </c>
      <c r="T44" s="1"/>
    </row>
    <row r="45" spans="1:19" ht="12">
      <c r="A45" s="50"/>
      <c r="B45" s="50"/>
      <c r="C45" s="50"/>
      <c r="D45" s="50"/>
      <c r="E45" s="50"/>
      <c r="F45" s="51" t="e">
        <f>IF(E42&gt;E41,3%+F44,F44)</f>
        <v>#REF!</v>
      </c>
      <c r="G45" s="51" t="e">
        <f>IF(F42&gt;F41,3%+G44,G44)</f>
        <v>#REF!</v>
      </c>
      <c r="H45" s="51" t="e">
        <f>IF(G42&gt;G41,3%+H44,H44)</f>
        <v>#REF!</v>
      </c>
      <c r="I45" s="125" t="e">
        <f>(IF(H42&gt;(H41*1.03),3%,IF(H42&lt;(H41*0.97),0,1.5%)))+I44</f>
        <v>#REF!</v>
      </c>
      <c r="N45" s="51"/>
      <c r="O45" s="51" t="e">
        <f>F44</f>
        <v>#REF!</v>
      </c>
      <c r="P45" s="51" t="e">
        <f>G44</f>
        <v>#REF!</v>
      </c>
      <c r="Q45" s="51" t="e">
        <f>H44</f>
        <v>#REF!</v>
      </c>
      <c r="R45" s="51" t="e">
        <f>I44</f>
        <v>#REF!</v>
      </c>
      <c r="S45" s="1"/>
    </row>
    <row r="46" spans="14:22" ht="12">
      <c r="N46" s="51"/>
      <c r="O46" s="51" t="e">
        <f>IF(N43&gt;N42,3%+O45,O45)</f>
        <v>#REF!</v>
      </c>
      <c r="P46" s="51" t="e">
        <f>IF(O43&gt;O42,3%+P45,P45)</f>
        <v>#REF!</v>
      </c>
      <c r="Q46" s="51" t="e">
        <f>IF(P43&gt;P42,3%+Q45,Q45)</f>
        <v>#REF!</v>
      </c>
      <c r="R46" s="125" t="e">
        <f>(IF(Q43&gt;(Q42*1.03),3%,IF(Q43&lt;(Q42*0.97),0,1.5%)))+R45</f>
        <v>#REF!</v>
      </c>
      <c r="S46" s="1"/>
      <c r="T46" s="1"/>
      <c r="U46" s="1"/>
      <c r="V46" s="1"/>
    </row>
    <row r="47" spans="3:18" ht="12.75">
      <c r="C47" s="132" t="s">
        <v>46</v>
      </c>
      <c r="F47" s="129" t="e">
        <f>F32-F10</f>
        <v>#REF!</v>
      </c>
      <c r="G47" s="128" t="e">
        <f>F47</f>
        <v>#REF!</v>
      </c>
      <c r="H47" s="128"/>
      <c r="I47" s="128"/>
      <c r="O47" s="129">
        <f>O33-O11</f>
        <v>-683777.9864801001</v>
      </c>
      <c r="P47" s="128">
        <f>O47</f>
        <v>-683777.9864801001</v>
      </c>
      <c r="Q47" s="128"/>
      <c r="R47" s="128"/>
    </row>
    <row r="48" spans="3:18" ht="12.75">
      <c r="C48" s="132" t="s">
        <v>48</v>
      </c>
      <c r="F48" s="128"/>
      <c r="G48" s="130" t="e">
        <f>F47*G45</f>
        <v>#REF!</v>
      </c>
      <c r="H48" s="128"/>
      <c r="I48" s="128"/>
      <c r="O48" s="128"/>
      <c r="P48" s="130" t="e">
        <f>O47*P46</f>
        <v>#REF!</v>
      </c>
      <c r="Q48" s="128"/>
      <c r="R48" s="128"/>
    </row>
    <row r="49" spans="3:18" ht="12.75">
      <c r="C49" s="132" t="s">
        <v>47</v>
      </c>
      <c r="F49" s="128"/>
      <c r="G49" s="129" t="e">
        <f>G32-G10</f>
        <v>#REF!</v>
      </c>
      <c r="H49" s="128"/>
      <c r="I49" s="128"/>
      <c r="O49" s="128"/>
      <c r="P49" s="129">
        <f>P33-P11</f>
        <v>-365448.92854816</v>
      </c>
      <c r="Q49" s="128"/>
      <c r="R49" s="128"/>
    </row>
    <row r="50" spans="3:18" ht="12.75">
      <c r="C50" s="132" t="s">
        <v>49</v>
      </c>
      <c r="F50" s="128"/>
      <c r="G50" s="128" t="e">
        <f>SUM(G47:G49)</f>
        <v>#REF!</v>
      </c>
      <c r="H50" s="128"/>
      <c r="I50" s="128"/>
      <c r="O50" s="128"/>
      <c r="P50" s="128" t="e">
        <f>SUM(P47:P49)</f>
        <v>#REF!</v>
      </c>
      <c r="Q50" s="128"/>
      <c r="R50" s="128"/>
    </row>
    <row r="51" spans="3:18" ht="12.75">
      <c r="C51" s="133" t="s">
        <v>50</v>
      </c>
      <c r="D51" s="2"/>
      <c r="E51" s="2"/>
      <c r="F51" s="131"/>
      <c r="G51" s="131" t="e">
        <f>G43-G21</f>
        <v>#REF!</v>
      </c>
      <c r="H51" s="128" t="e">
        <f>G51</f>
        <v>#REF!</v>
      </c>
      <c r="I51" s="128"/>
      <c r="O51" s="131"/>
      <c r="P51" s="131">
        <f>P44-P22</f>
        <v>-1082185.018548131</v>
      </c>
      <c r="Q51" s="128">
        <f>P51</f>
        <v>-1082185.018548131</v>
      </c>
      <c r="R51" s="128"/>
    </row>
    <row r="52" spans="3:18" ht="12.75">
      <c r="C52" s="132" t="s">
        <v>51</v>
      </c>
      <c r="F52" s="128"/>
      <c r="G52" s="128"/>
      <c r="H52" s="130" t="e">
        <f>G51*H45</f>
        <v>#REF!</v>
      </c>
      <c r="I52" s="128"/>
      <c r="O52" s="128"/>
      <c r="P52" s="128"/>
      <c r="Q52" s="130" t="e">
        <f>P51*Q46</f>
        <v>#REF!</v>
      </c>
      <c r="R52" s="128"/>
    </row>
    <row r="53" spans="3:18" ht="12.75">
      <c r="C53" s="132" t="s">
        <v>52</v>
      </c>
      <c r="F53" s="128"/>
      <c r="G53" s="128"/>
      <c r="H53" s="129" t="e">
        <f>H32-H10</f>
        <v>#REF!</v>
      </c>
      <c r="I53" s="128"/>
      <c r="O53" s="128"/>
      <c r="P53" s="128"/>
      <c r="Q53" s="129">
        <f>Q33-Q11</f>
        <v>-702521.1400000006</v>
      </c>
      <c r="R53" s="128"/>
    </row>
    <row r="54" spans="3:18" ht="12.75">
      <c r="C54" s="132" t="s">
        <v>56</v>
      </c>
      <c r="F54" s="128"/>
      <c r="G54" s="128"/>
      <c r="H54" s="128" t="e">
        <f>SUM(H51:H53)</f>
        <v>#REF!</v>
      </c>
      <c r="I54" s="128"/>
      <c r="O54" s="128"/>
      <c r="P54" s="128"/>
      <c r="Q54" s="128" t="e">
        <f>SUM(Q51:Q53)</f>
        <v>#REF!</v>
      </c>
      <c r="R54" s="128"/>
    </row>
    <row r="55" spans="3:18" ht="12.75">
      <c r="C55" s="133" t="s">
        <v>53</v>
      </c>
      <c r="D55" s="2"/>
      <c r="E55" s="2"/>
      <c r="F55" s="131"/>
      <c r="G55" s="131"/>
      <c r="H55" s="131" t="e">
        <f>H43-H21</f>
        <v>#REF!</v>
      </c>
      <c r="I55" s="128" t="e">
        <f>H55</f>
        <v>#REF!</v>
      </c>
      <c r="O55" s="131"/>
      <c r="P55" s="131"/>
      <c r="Q55" s="131">
        <f>Q44-Q22</f>
        <v>-1844677.25</v>
      </c>
      <c r="R55" s="128">
        <f>Q55</f>
        <v>-1844677.25</v>
      </c>
    </row>
    <row r="56" spans="3:18" ht="12.75">
      <c r="C56" s="132" t="s">
        <v>54</v>
      </c>
      <c r="F56" s="128"/>
      <c r="G56" s="128"/>
      <c r="H56" s="128"/>
      <c r="I56" s="130" t="e">
        <f>H55*I45</f>
        <v>#REF!</v>
      </c>
      <c r="O56" s="128"/>
      <c r="P56" s="128"/>
      <c r="Q56" s="128"/>
      <c r="R56" s="130" t="e">
        <f>Q55*R46</f>
        <v>#REF!</v>
      </c>
    </row>
    <row r="57" spans="3:18" ht="12.75">
      <c r="C57" s="132" t="s">
        <v>55</v>
      </c>
      <c r="F57" s="128"/>
      <c r="G57" s="128"/>
      <c r="H57" s="128"/>
      <c r="I57" s="129" t="e">
        <f>I33-I11</f>
        <v>#REF!</v>
      </c>
      <c r="O57" s="128"/>
      <c r="P57" s="128"/>
      <c r="Q57" s="128"/>
      <c r="R57" s="129">
        <f>R34-R12</f>
        <v>0</v>
      </c>
    </row>
    <row r="58" spans="3:18" ht="12.75">
      <c r="C58" s="132" t="s">
        <v>57</v>
      </c>
      <c r="F58" s="128"/>
      <c r="G58" s="128"/>
      <c r="H58" s="128"/>
      <c r="I58" s="128" t="e">
        <f>SUM(I55:I57)</f>
        <v>#REF!</v>
      </c>
      <c r="O58" s="128"/>
      <c r="P58" s="128"/>
      <c r="Q58" s="128"/>
      <c r="R58" s="128" t="e">
        <f>SUM(R55:R57)</f>
        <v>#REF!</v>
      </c>
    </row>
    <row r="59" spans="3:19" ht="12.75">
      <c r="C59" s="133" t="s">
        <v>58</v>
      </c>
      <c r="F59" s="128"/>
      <c r="G59" s="128"/>
      <c r="H59" s="128"/>
      <c r="I59" s="131" t="e">
        <f>I43-I21</f>
        <v>#REF!</v>
      </c>
      <c r="J59" s="146" t="e">
        <f>I59-I58</f>
        <v>#REF!</v>
      </c>
      <c r="O59" s="128"/>
      <c r="P59" s="128"/>
      <c r="Q59" s="128"/>
      <c r="R59" s="131">
        <f>R44-R22</f>
        <v>-1794088.6219010353</v>
      </c>
      <c r="S59" s="146" t="e">
        <f>R59-R58</f>
        <v>#REF!</v>
      </c>
    </row>
    <row r="60" spans="3:18" ht="13.5" thickBot="1">
      <c r="C60" s="132"/>
      <c r="F60" s="128"/>
      <c r="G60" s="128"/>
      <c r="H60" s="128"/>
      <c r="I60" s="128"/>
      <c r="R60" s="146"/>
    </row>
    <row r="61" spans="3:18" ht="12.75">
      <c r="C61" s="134" t="s">
        <v>0</v>
      </c>
      <c r="D61" s="52"/>
      <c r="E61" s="52"/>
      <c r="F61" s="135"/>
      <c r="G61" s="135"/>
      <c r="H61" s="135"/>
      <c r="I61" s="136" t="e">
        <f>F47+G49+H53+I57</f>
        <v>#REF!</v>
      </c>
      <c r="O61" s="135"/>
      <c r="P61" s="135"/>
      <c r="Q61" s="135"/>
      <c r="R61" s="136">
        <f>O47+P49+Q53+R57</f>
        <v>-1751748.0550282607</v>
      </c>
    </row>
    <row r="62" spans="3:18" ht="12.75">
      <c r="C62" s="137" t="s">
        <v>1</v>
      </c>
      <c r="D62" s="55"/>
      <c r="E62" s="55"/>
      <c r="F62" s="138"/>
      <c r="G62" s="138"/>
      <c r="H62" s="138"/>
      <c r="I62" s="139" t="e">
        <f>G48+H52+I56+J59</f>
        <v>#REF!</v>
      </c>
      <c r="O62" s="138"/>
      <c r="P62" s="138"/>
      <c r="Q62" s="138"/>
      <c r="R62" s="139" t="e">
        <f>P48+Q52+R56+S59</f>
        <v>#REF!</v>
      </c>
    </row>
    <row r="63" spans="3:18" ht="13.5" thickBot="1">
      <c r="C63" s="140" t="s">
        <v>2</v>
      </c>
      <c r="D63" s="53"/>
      <c r="E63" s="53"/>
      <c r="F63" s="141"/>
      <c r="G63" s="141"/>
      <c r="H63" s="141"/>
      <c r="I63" s="142" t="e">
        <f>I61+I62</f>
        <v>#REF!</v>
      </c>
      <c r="O63" s="141"/>
      <c r="P63" s="141"/>
      <c r="Q63" s="141"/>
      <c r="R63" s="142" t="e">
        <f>R61+R62</f>
        <v>#REF!</v>
      </c>
    </row>
    <row r="64" ht="12">
      <c r="R64" s="146" t="e">
        <f>R63-(I63*1000000)</f>
        <v>#REF!</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3:X64"/>
  <sheetViews>
    <sheetView workbookViewId="0" topLeftCell="H1">
      <selection activeCell="U34" sqref="U34"/>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7" width="9.00390625" style="0" bestFit="1" customWidth="1"/>
    <col min="8" max="9" width="9.00390625" style="50" bestFit="1" customWidth="1"/>
    <col min="10" max="13" width="8.8515625" style="0" customWidth="1"/>
    <col min="14" max="14" width="10.421875" style="0" bestFit="1" customWidth="1"/>
    <col min="15" max="15" width="11.8515625" style="0" bestFit="1" customWidth="1"/>
    <col min="16" max="16" width="13.421875" style="0" bestFit="1" customWidth="1"/>
    <col min="17" max="18" width="15.140625" style="0" bestFit="1" customWidth="1"/>
  </cols>
  <sheetData>
    <row r="3" spans="1:9" ht="13.5">
      <c r="A3" s="50"/>
      <c r="B3" s="103"/>
      <c r="C3" s="104" t="s">
        <v>3</v>
      </c>
      <c r="D3" s="105" t="s">
        <v>28</v>
      </c>
      <c r="E3" s="106" t="s">
        <v>74</v>
      </c>
      <c r="F3" s="107" t="s">
        <v>75</v>
      </c>
      <c r="G3" s="108" t="s">
        <v>76</v>
      </c>
      <c r="H3" s="109" t="s">
        <v>64</v>
      </c>
      <c r="I3" s="110" t="s">
        <v>77</v>
      </c>
    </row>
    <row r="4" spans="1:21" ht="13.5">
      <c r="A4" s="50"/>
      <c r="B4" s="111"/>
      <c r="C4" s="111"/>
      <c r="D4" s="111"/>
      <c r="E4" s="111"/>
      <c r="F4" s="111"/>
      <c r="H4" s="109"/>
      <c r="I4" s="109"/>
      <c r="L4" s="79" t="s">
        <v>111</v>
      </c>
      <c r="M4" s="50"/>
      <c r="N4" s="50"/>
      <c r="O4" s="50"/>
      <c r="P4" s="50"/>
      <c r="Q4" s="50"/>
      <c r="R4" s="93"/>
      <c r="U4" t="s">
        <v>5</v>
      </c>
    </row>
    <row r="5" spans="1:22" ht="15" thickBot="1">
      <c r="A5" s="50"/>
      <c r="B5" s="111"/>
      <c r="C5" s="111"/>
      <c r="D5" s="111"/>
      <c r="E5" s="111"/>
      <c r="F5" s="111"/>
      <c r="H5" s="112"/>
      <c r="I5" s="112"/>
      <c r="L5" s="50"/>
      <c r="M5" s="50"/>
      <c r="N5" s="80" t="s">
        <v>86</v>
      </c>
      <c r="O5" s="80" t="s">
        <v>85</v>
      </c>
      <c r="P5" s="80" t="s">
        <v>84</v>
      </c>
      <c r="Q5" s="80" t="s">
        <v>106</v>
      </c>
      <c r="R5" s="80" t="s">
        <v>107</v>
      </c>
      <c r="U5" s="80" t="s">
        <v>106</v>
      </c>
      <c r="V5" s="80" t="s">
        <v>107</v>
      </c>
    </row>
    <row r="6" spans="1:24" ht="13.5">
      <c r="A6" s="50"/>
      <c r="B6" s="113" t="s">
        <v>80</v>
      </c>
      <c r="C6" s="113" t="s">
        <v>37</v>
      </c>
      <c r="D6" s="114" t="s">
        <v>138</v>
      </c>
      <c r="E6" s="116" t="e">
        <f>ROUND(#REF!/1000000,6)</f>
        <v>#REF!</v>
      </c>
      <c r="F6" s="116" t="e">
        <f>ROUND(#REF!/1000000,6)</f>
        <v>#REF!</v>
      </c>
      <c r="G6" s="116" t="e">
        <f>ROUND(#REF!/1000000,6)</f>
        <v>#REF!</v>
      </c>
      <c r="H6" s="116" t="e">
        <f>ROUND(#REF!/1000000,6)</f>
        <v>#REF!</v>
      </c>
      <c r="I6" s="116" t="e">
        <f>ROUND(#REF!/1000000,6)</f>
        <v>#REF!</v>
      </c>
      <c r="L6" s="81" t="s">
        <v>99</v>
      </c>
      <c r="M6" s="82" t="s">
        <v>98</v>
      </c>
      <c r="N6" s="73">
        <v>179597636</v>
      </c>
      <c r="O6" s="73">
        <v>182901538</v>
      </c>
      <c r="P6" s="73">
        <v>175072193</v>
      </c>
      <c r="Q6" s="74">
        <v>193764841.66224107</v>
      </c>
      <c r="R6" s="70">
        <v>244466914.49814123</v>
      </c>
      <c r="T6" s="113" t="s">
        <v>80</v>
      </c>
      <c r="U6" s="168">
        <v>193.7648416622401</v>
      </c>
      <c r="V6" s="168">
        <v>244.46755199999998</v>
      </c>
      <c r="W6" s="127" t="e">
        <f>H6-U6</f>
        <v>#REF!</v>
      </c>
      <c r="X6" s="127" t="e">
        <f>I6-V6</f>
        <v>#REF!</v>
      </c>
    </row>
    <row r="7" spans="1:24" ht="13.5">
      <c r="A7" s="50"/>
      <c r="B7" s="113" t="s">
        <v>104</v>
      </c>
      <c r="C7" s="113" t="s">
        <v>36</v>
      </c>
      <c r="D7" s="114" t="s">
        <v>138</v>
      </c>
      <c r="E7" s="116" t="e">
        <f>ROUND(#REF!/1000000,6)</f>
        <v>#REF!</v>
      </c>
      <c r="F7" s="116" t="e">
        <f>ROUND(#REF!/1000000,6)</f>
        <v>#REF!</v>
      </c>
      <c r="G7" s="116" t="e">
        <f>ROUND(#REF!/1000000,6)</f>
        <v>#REF!</v>
      </c>
      <c r="H7" s="116" t="e">
        <f>ROUND(#REF!/1000000,6)</f>
        <v>#REF!</v>
      </c>
      <c r="I7" s="116" t="e">
        <f>ROUND(#REF!/1000000,6)</f>
        <v>#REF!</v>
      </c>
      <c r="L7" s="83" t="s">
        <v>100</v>
      </c>
      <c r="M7" s="84"/>
      <c r="N7" s="75"/>
      <c r="O7" s="75"/>
      <c r="P7" s="75"/>
      <c r="Q7" s="75">
        <v>2404501.3272658326</v>
      </c>
      <c r="R7" s="61"/>
      <c r="T7" s="113" t="s">
        <v>104</v>
      </c>
      <c r="U7" s="169">
        <v>28.291863</v>
      </c>
      <c r="V7" s="170">
        <v>-0.32085659999999744</v>
      </c>
      <c r="W7" s="127" t="e">
        <f>H7-U7</f>
        <v>#REF!</v>
      </c>
      <c r="X7" s="127" t="e">
        <f aca="true" t="shared" si="0" ref="W7:X21">I7-V7</f>
        <v>#REF!</v>
      </c>
    </row>
    <row r="8" spans="1:24" ht="13.5">
      <c r="A8" s="50"/>
      <c r="B8" s="113" t="s">
        <v>113</v>
      </c>
      <c r="C8" s="113" t="s">
        <v>31</v>
      </c>
      <c r="D8" s="114" t="s">
        <v>138</v>
      </c>
      <c r="E8" s="117"/>
      <c r="F8" s="116" t="e">
        <f>ROUND(#REF!/1000000,6)</f>
        <v>#REF!</v>
      </c>
      <c r="G8" s="116" t="e">
        <f>ROUND(#REF!/1000000,6)</f>
        <v>#REF!</v>
      </c>
      <c r="H8" s="116" t="e">
        <f>ROUND(#REF!/1000000,6)</f>
        <v>#REF!</v>
      </c>
      <c r="I8" s="116" t="e">
        <f>ROUND(#REF!/1000000,6)</f>
        <v>#REF!</v>
      </c>
      <c r="L8" s="83" t="s">
        <v>101</v>
      </c>
      <c r="M8" s="84"/>
      <c r="N8" s="75"/>
      <c r="O8" s="75"/>
      <c r="P8" s="75"/>
      <c r="Q8" s="75">
        <v>869424.64</v>
      </c>
      <c r="R8" s="61"/>
      <c r="T8" s="113" t="s">
        <v>113</v>
      </c>
      <c r="U8" s="168">
        <v>1.3792605232499997</v>
      </c>
      <c r="V8" s="168">
        <v>1.8889636395</v>
      </c>
      <c r="W8" s="127" t="e">
        <f t="shared" si="0"/>
        <v>#REF!</v>
      </c>
      <c r="X8" s="127" t="e">
        <f t="shared" si="0"/>
        <v>#REF!</v>
      </c>
    </row>
    <row r="9" spans="1:24" ht="13.5">
      <c r="A9" s="50"/>
      <c r="B9" s="113" t="s">
        <v>116</v>
      </c>
      <c r="C9" s="113" t="s">
        <v>34</v>
      </c>
      <c r="D9" s="114" t="s">
        <v>138</v>
      </c>
      <c r="E9" s="117"/>
      <c r="F9" s="117"/>
      <c r="G9" s="118"/>
      <c r="H9" s="116" t="e">
        <f>ROUND(#REF!/1000000,6)</f>
        <v>#REF!</v>
      </c>
      <c r="I9" s="116" t="e">
        <f>ROUND(#REF!/1000000,6)</f>
        <v>#REF!</v>
      </c>
      <c r="L9" s="83" t="s">
        <v>102</v>
      </c>
      <c r="M9" s="84"/>
      <c r="N9" s="75"/>
      <c r="O9" s="75"/>
      <c r="P9" s="75"/>
      <c r="Q9" s="75">
        <v>25017937</v>
      </c>
      <c r="R9" s="61"/>
      <c r="T9" s="113" t="s">
        <v>116</v>
      </c>
      <c r="U9" s="170">
        <v>0</v>
      </c>
      <c r="V9" s="170">
        <v>0</v>
      </c>
      <c r="W9" s="127" t="e">
        <f t="shared" si="0"/>
        <v>#REF!</v>
      </c>
      <c r="X9" s="127" t="e">
        <f t="shared" si="0"/>
        <v>#REF!</v>
      </c>
    </row>
    <row r="10" spans="1:24" ht="13.5">
      <c r="A10" s="50"/>
      <c r="B10" s="113" t="s">
        <v>81</v>
      </c>
      <c r="C10" s="113" t="s">
        <v>39</v>
      </c>
      <c r="D10" s="114" t="s">
        <v>138</v>
      </c>
      <c r="E10" s="116" t="e">
        <f>ROUND(#REF!/1000000,6)</f>
        <v>#REF!</v>
      </c>
      <c r="F10" s="116" t="e">
        <f>ROUND(#REF!/1000000,6)</f>
        <v>#REF!</v>
      </c>
      <c r="G10" s="116" t="e">
        <f>ROUND(#REF!/1000000,6)</f>
        <v>#REF!</v>
      </c>
      <c r="H10" s="116" t="e">
        <f>ROUND(#REF!/1000000,6)</f>
        <v>#REF!</v>
      </c>
      <c r="I10" s="119"/>
      <c r="L10" s="83" t="s">
        <v>103</v>
      </c>
      <c r="M10" s="85" t="s">
        <v>104</v>
      </c>
      <c r="N10" s="65">
        <v>17885538</v>
      </c>
      <c r="O10" s="65">
        <v>20127132</v>
      </c>
      <c r="P10" s="65">
        <v>23955787</v>
      </c>
      <c r="Q10" s="75">
        <v>28291862.967265833</v>
      </c>
      <c r="R10" s="71">
        <v>-322028.4905780293</v>
      </c>
      <c r="T10" s="113" t="s">
        <v>81</v>
      </c>
      <c r="U10" s="157">
        <v>-4.018107986858389</v>
      </c>
      <c r="V10" s="158"/>
      <c r="W10" s="127" t="e">
        <f t="shared" si="0"/>
        <v>#REF!</v>
      </c>
      <c r="X10" s="127">
        <f t="shared" si="0"/>
        <v>0</v>
      </c>
    </row>
    <row r="11" spans="1:24" ht="13.5">
      <c r="A11" s="50"/>
      <c r="B11" s="113" t="s">
        <v>112</v>
      </c>
      <c r="C11" s="113" t="s">
        <v>40</v>
      </c>
      <c r="D11" s="114" t="s">
        <v>138</v>
      </c>
      <c r="E11" s="117"/>
      <c r="F11" s="117"/>
      <c r="G11" s="118"/>
      <c r="H11" s="119"/>
      <c r="I11" s="116" t="e">
        <f>ROUND(#REF!/1000000,6)</f>
        <v>#REF!</v>
      </c>
      <c r="L11" s="83" t="s">
        <v>105</v>
      </c>
      <c r="M11" s="85" t="s">
        <v>112</v>
      </c>
      <c r="N11" s="96">
        <v>-2951386</v>
      </c>
      <c r="O11" s="96">
        <v>5219245.10444811</v>
      </c>
      <c r="P11" s="96">
        <v>-3873844.49</v>
      </c>
      <c r="Q11" s="96">
        <v>-4022485.53</v>
      </c>
      <c r="R11" s="96">
        <v>-4710245.33</v>
      </c>
      <c r="T11" s="113" t="s">
        <v>112</v>
      </c>
      <c r="U11" s="158"/>
      <c r="V11" s="157">
        <v>-4.710232399680393</v>
      </c>
      <c r="W11" s="127">
        <f t="shared" si="0"/>
        <v>0</v>
      </c>
      <c r="X11" s="127" t="e">
        <f t="shared" si="0"/>
        <v>#REF!</v>
      </c>
    </row>
    <row r="12" spans="1:24" ht="13.5">
      <c r="A12" s="50"/>
      <c r="B12" s="111" t="s">
        <v>114</v>
      </c>
      <c r="C12" s="111" t="s">
        <v>35</v>
      </c>
      <c r="D12" s="114" t="s">
        <v>138</v>
      </c>
      <c r="E12" s="117"/>
      <c r="F12" s="117"/>
      <c r="G12" s="118"/>
      <c r="H12" s="116" t="e">
        <f>ROUND(#REF!/1000000,26)</f>
        <v>#REF!</v>
      </c>
      <c r="I12" s="116" t="e">
        <f>ROUND(#REF!/1000000,26)</f>
        <v>#REF!</v>
      </c>
      <c r="L12" s="83" t="s">
        <v>124</v>
      </c>
      <c r="M12" s="85" t="s">
        <v>113</v>
      </c>
      <c r="N12" s="65">
        <v>0</v>
      </c>
      <c r="O12" s="65">
        <v>338384</v>
      </c>
      <c r="P12" s="102">
        <v>864610.59</v>
      </c>
      <c r="Q12" s="75">
        <v>1379260.5232499996</v>
      </c>
      <c r="R12" s="71">
        <v>1888963.6395</v>
      </c>
      <c r="T12" s="111" t="s">
        <v>114</v>
      </c>
      <c r="U12" s="168">
        <v>5.557277978044157</v>
      </c>
      <c r="V12" s="168">
        <v>6.119836140977384</v>
      </c>
      <c r="W12" s="127" t="e">
        <f t="shared" si="0"/>
        <v>#REF!</v>
      </c>
      <c r="X12" s="127" t="e">
        <f t="shared" si="0"/>
        <v>#REF!</v>
      </c>
    </row>
    <row r="13" spans="1:24" ht="13.5">
      <c r="A13" s="50"/>
      <c r="B13" s="111" t="s">
        <v>122</v>
      </c>
      <c r="C13" s="111" t="s">
        <v>41</v>
      </c>
      <c r="D13" s="114" t="s">
        <v>138</v>
      </c>
      <c r="E13" s="117"/>
      <c r="F13" s="117"/>
      <c r="G13" s="118"/>
      <c r="H13" s="120"/>
      <c r="I13" s="116" t="e">
        <f>ROUND(#REF!/1000000,6)</f>
        <v>#REF!</v>
      </c>
      <c r="L13" s="83" t="s">
        <v>125</v>
      </c>
      <c r="M13" s="85" t="s">
        <v>114</v>
      </c>
      <c r="N13" s="60"/>
      <c r="O13" s="60"/>
      <c r="P13" s="60"/>
      <c r="Q13" s="75">
        <v>5557169</v>
      </c>
      <c r="R13" s="71">
        <v>6119836</v>
      </c>
      <c r="T13" s="111" t="s">
        <v>122</v>
      </c>
      <c r="U13" s="171"/>
      <c r="V13" s="168">
        <v>0.5822296221957439</v>
      </c>
      <c r="W13" s="127">
        <f t="shared" si="0"/>
        <v>0</v>
      </c>
      <c r="X13" s="127" t="e">
        <f t="shared" si="0"/>
        <v>#REF!</v>
      </c>
    </row>
    <row r="14" spans="1:24" ht="13.5">
      <c r="A14" s="50"/>
      <c r="B14" s="111" t="s">
        <v>117</v>
      </c>
      <c r="C14" s="111" t="s">
        <v>44</v>
      </c>
      <c r="D14" s="114" t="s">
        <v>138</v>
      </c>
      <c r="E14" s="117"/>
      <c r="F14" s="117"/>
      <c r="G14" s="118"/>
      <c r="H14" s="120"/>
      <c r="I14" s="120"/>
      <c r="L14" s="83" t="s">
        <v>115</v>
      </c>
      <c r="M14" s="85" t="s">
        <v>116</v>
      </c>
      <c r="N14" s="61"/>
      <c r="O14" s="61"/>
      <c r="P14" s="61"/>
      <c r="Q14" s="75">
        <v>0</v>
      </c>
      <c r="R14" s="71">
        <v>0</v>
      </c>
      <c r="T14" s="111" t="s">
        <v>117</v>
      </c>
      <c r="U14" s="171"/>
      <c r="V14" s="171"/>
      <c r="W14" s="127">
        <f t="shared" si="0"/>
        <v>0</v>
      </c>
      <c r="X14" s="127">
        <f t="shared" si="0"/>
        <v>0</v>
      </c>
    </row>
    <row r="15" spans="1:24" ht="13.5">
      <c r="A15" s="50"/>
      <c r="B15" s="111" t="s">
        <v>120</v>
      </c>
      <c r="C15" s="111" t="s">
        <v>42</v>
      </c>
      <c r="D15" s="114" t="s">
        <v>138</v>
      </c>
      <c r="E15" s="117"/>
      <c r="F15" s="117"/>
      <c r="G15" s="118"/>
      <c r="H15" s="120"/>
      <c r="I15" s="116" t="e">
        <f>ROUND(#REF!/1000000,6)</f>
        <v>#REF!</v>
      </c>
      <c r="L15" s="83" t="s">
        <v>119</v>
      </c>
      <c r="M15" s="85" t="s">
        <v>117</v>
      </c>
      <c r="N15" s="61"/>
      <c r="O15" s="61"/>
      <c r="P15" s="61"/>
      <c r="Q15" s="76"/>
      <c r="R15" s="71">
        <v>0</v>
      </c>
      <c r="T15" s="111" t="s">
        <v>120</v>
      </c>
      <c r="U15" s="171"/>
      <c r="V15" s="168">
        <v>0.35688960000000003</v>
      </c>
      <c r="W15" s="127">
        <f t="shared" si="0"/>
        <v>0</v>
      </c>
      <c r="X15" s="127" t="e">
        <f t="shared" si="0"/>
        <v>#REF!</v>
      </c>
    </row>
    <row r="16" spans="1:24" ht="13.5">
      <c r="A16" s="50"/>
      <c r="B16" s="111" t="s">
        <v>126</v>
      </c>
      <c r="C16" s="111" t="s">
        <v>43</v>
      </c>
      <c r="D16" s="114" t="s">
        <v>138</v>
      </c>
      <c r="E16" s="117"/>
      <c r="F16" s="117"/>
      <c r="G16" s="118"/>
      <c r="H16" s="120"/>
      <c r="I16" s="116" t="e">
        <f>ROUND(#REF!/1000000,6)</f>
        <v>#REF!</v>
      </c>
      <c r="L16" s="83" t="s">
        <v>118</v>
      </c>
      <c r="M16" s="85" t="s">
        <v>120</v>
      </c>
      <c r="N16" s="61"/>
      <c r="O16" s="61"/>
      <c r="P16" s="61"/>
      <c r="Q16" s="76"/>
      <c r="R16" s="71">
        <v>356889.6</v>
      </c>
      <c r="T16" s="111" t="s">
        <v>126</v>
      </c>
      <c r="U16" s="171"/>
      <c r="V16" s="168">
        <v>0</v>
      </c>
      <c r="W16" s="127">
        <f t="shared" si="0"/>
        <v>0</v>
      </c>
      <c r="X16" s="127" t="e">
        <f t="shared" si="0"/>
        <v>#REF!</v>
      </c>
    </row>
    <row r="17" spans="1:24" ht="13.5">
      <c r="A17" s="50"/>
      <c r="B17" s="113" t="s">
        <v>127</v>
      </c>
      <c r="C17" s="113" t="s">
        <v>30</v>
      </c>
      <c r="D17" s="114" t="s">
        <v>138</v>
      </c>
      <c r="E17" s="116" t="e">
        <f>-ROUND(#REF!/1000000,6)</f>
        <v>#REF!</v>
      </c>
      <c r="F17" s="116" t="e">
        <f>ROUND(E21*(1+F23),6)</f>
        <v>#REF!</v>
      </c>
      <c r="G17" s="116" t="e">
        <f>ROUND(F21*(1+G23),6)</f>
        <v>#REF!</v>
      </c>
      <c r="H17" s="116" t="e">
        <f>ROUND(G21*(1+H23),6)</f>
        <v>#REF!</v>
      </c>
      <c r="I17" s="116" t="e">
        <f>ROUND((H21*(1+I23)),6)</f>
        <v>#REF!</v>
      </c>
      <c r="L17" s="83" t="s">
        <v>121</v>
      </c>
      <c r="M17" s="85" t="s">
        <v>122</v>
      </c>
      <c r="N17" s="61"/>
      <c r="O17" s="61"/>
      <c r="P17" s="61"/>
      <c r="Q17" s="76"/>
      <c r="R17" s="71">
        <v>582228.1039064523</v>
      </c>
      <c r="T17" s="113" t="s">
        <v>127</v>
      </c>
      <c r="U17" s="169">
        <v>-5.907109788331893</v>
      </c>
      <c r="V17" s="169">
        <v>3.4653221418059785</v>
      </c>
      <c r="W17" s="127" t="e">
        <f>H17-U17</f>
        <v>#REF!</v>
      </c>
      <c r="X17" s="127" t="e">
        <f t="shared" si="0"/>
        <v>#REF!</v>
      </c>
    </row>
    <row r="18" spans="1:24" ht="13.5">
      <c r="A18" s="50"/>
      <c r="B18" s="104"/>
      <c r="C18" s="104"/>
      <c r="D18" s="115"/>
      <c r="E18" s="121"/>
      <c r="F18" s="126"/>
      <c r="G18" s="126"/>
      <c r="H18" s="126"/>
      <c r="I18" s="126"/>
      <c r="L18" s="83" t="s">
        <v>123</v>
      </c>
      <c r="M18" s="85" t="s">
        <v>126</v>
      </c>
      <c r="N18" s="61"/>
      <c r="O18" s="61"/>
      <c r="P18" s="61"/>
      <c r="Q18" s="76"/>
      <c r="R18" s="71">
        <v>0</v>
      </c>
      <c r="T18" s="104"/>
      <c r="U18" s="150"/>
      <c r="V18" s="150"/>
      <c r="W18" s="127">
        <f t="shared" si="0"/>
        <v>0</v>
      </c>
      <c r="X18" s="127">
        <f t="shared" si="0"/>
        <v>0</v>
      </c>
    </row>
    <row r="19" spans="1:24" ht="15" thickBot="1">
      <c r="A19" s="50"/>
      <c r="B19" s="111" t="s">
        <v>130</v>
      </c>
      <c r="C19" s="111" t="s">
        <v>32</v>
      </c>
      <c r="D19" s="114" t="s">
        <v>138</v>
      </c>
      <c r="E19" s="124" t="e">
        <f>E6+E7+E8+E9-E10+E12-E17</f>
        <v>#REF!</v>
      </c>
      <c r="F19" s="124" t="e">
        <f>F6+F7+F8+F9-F10+F12-F17</f>
        <v>#REF!</v>
      </c>
      <c r="G19" s="124" t="e">
        <f>G6+G7+G8+G9-G10+G12-G17</f>
        <v>#REF!</v>
      </c>
      <c r="H19" s="124" t="e">
        <f>H6+H7+H8+H9-H10+H12-H17</f>
        <v>#REF!</v>
      </c>
      <c r="I19" s="124" t="e">
        <f>I6+I7+I8+I9+I11+I13+I15+I16+I12-I17</f>
        <v>#REF!</v>
      </c>
      <c r="L19" s="86" t="s">
        <v>128</v>
      </c>
      <c r="M19" s="87" t="s">
        <v>127</v>
      </c>
      <c r="N19" s="77">
        <v>-1917836</v>
      </c>
      <c r="O19" s="78">
        <v>3645718.73</v>
      </c>
      <c r="P19" s="78">
        <v>1091663.32</v>
      </c>
      <c r="Q19" s="78">
        <v>5901387.4</v>
      </c>
      <c r="R19" s="72">
        <v>-3466850.5805847505</v>
      </c>
      <c r="T19" s="111" t="s">
        <v>130</v>
      </c>
      <c r="U19" s="169">
        <v>238.91846093872454</v>
      </c>
      <c r="V19" s="169">
        <v>244.91905986118672</v>
      </c>
      <c r="W19" s="127" t="e">
        <f t="shared" si="0"/>
        <v>#REF!</v>
      </c>
      <c r="X19" s="127" t="e">
        <f t="shared" si="0"/>
        <v>#REF!</v>
      </c>
    </row>
    <row r="20" spans="1:24" ht="15" thickBot="1">
      <c r="A20" s="50"/>
      <c r="B20" s="111" t="s">
        <v>38</v>
      </c>
      <c r="C20" s="111" t="s">
        <v>29</v>
      </c>
      <c r="D20" s="114" t="s">
        <v>138</v>
      </c>
      <c r="E20" s="116" t="e">
        <f>ROUND(#REF!/1000000,6)</f>
        <v>#REF!</v>
      </c>
      <c r="F20" s="116" t="e">
        <f>ROUND(#REF!/1000000,6)</f>
        <v>#REF!</v>
      </c>
      <c r="G20" s="116" t="e">
        <f>ROUND(#REF!/1000000,6)</f>
        <v>#REF!</v>
      </c>
      <c r="H20" s="116" t="e">
        <f>ROUND(#REF!/1000000,6)</f>
        <v>#REF!</v>
      </c>
      <c r="I20" s="116" t="e">
        <f>ROUND(#REF!/1000000,6)</f>
        <v>#REF!</v>
      </c>
      <c r="L20" s="88" t="s">
        <v>129</v>
      </c>
      <c r="M20" s="89" t="s">
        <v>130</v>
      </c>
      <c r="N20" s="90">
        <v>198516724</v>
      </c>
      <c r="O20" s="90">
        <v>201793527.62555188</v>
      </c>
      <c r="P20" s="90">
        <v>204858098.4</v>
      </c>
      <c r="Q20" s="90">
        <v>238917007.0827569</v>
      </c>
      <c r="R20" s="91">
        <v>244915707.4403849</v>
      </c>
      <c r="T20" s="111" t="s">
        <v>38</v>
      </c>
      <c r="U20" s="170">
        <v>242.214686699027</v>
      </c>
      <c r="V20" s="170">
        <v>243.220937</v>
      </c>
      <c r="W20" s="127" t="e">
        <f t="shared" si="0"/>
        <v>#REF!</v>
      </c>
      <c r="X20" s="127" t="e">
        <f t="shared" si="0"/>
        <v>#REF!</v>
      </c>
    </row>
    <row r="21" spans="1:24" ht="15" thickBot="1">
      <c r="A21" s="50"/>
      <c r="B21" s="111"/>
      <c r="C21" s="111" t="s">
        <v>33</v>
      </c>
      <c r="D21" s="114" t="s">
        <v>138</v>
      </c>
      <c r="E21" s="124" t="e">
        <f>E20-E19</f>
        <v>#REF!</v>
      </c>
      <c r="F21" s="124" t="e">
        <f>F20-F19</f>
        <v>#REF!</v>
      </c>
      <c r="G21" s="124" t="e">
        <f>G20-G19</f>
        <v>#REF!</v>
      </c>
      <c r="H21" s="124" t="e">
        <f>H20-H19</f>
        <v>#REF!</v>
      </c>
      <c r="I21" s="124" t="e">
        <f>I20-I19</f>
        <v>#REF!</v>
      </c>
      <c r="L21" s="88" t="s">
        <v>22</v>
      </c>
      <c r="M21" s="92"/>
      <c r="N21" s="94">
        <v>195031000</v>
      </c>
      <c r="O21" s="94">
        <v>200752062.9055027</v>
      </c>
      <c r="P21" s="94">
        <v>199266574.60661802</v>
      </c>
      <c r="Q21" s="94">
        <v>242214686.699027</v>
      </c>
      <c r="R21" s="94">
        <v>243220937.189252</v>
      </c>
      <c r="T21" s="111"/>
      <c r="U21" s="169">
        <v>3.2962257603024625</v>
      </c>
      <c r="V21" s="169">
        <v>-1.6981228611867323</v>
      </c>
      <c r="W21" s="127" t="e">
        <f t="shared" si="0"/>
        <v>#REF!</v>
      </c>
      <c r="X21" s="127" t="e">
        <f t="shared" si="0"/>
        <v>#REF!</v>
      </c>
    </row>
    <row r="22" spans="1:18" ht="12">
      <c r="A22" s="50"/>
      <c r="B22" s="50" t="s">
        <v>135</v>
      </c>
      <c r="C22" s="50"/>
      <c r="D22" s="50"/>
      <c r="E22" s="50"/>
      <c r="F22" s="51" t="e">
        <f>#REF!/100</f>
        <v>#REF!</v>
      </c>
      <c r="G22" s="51" t="e">
        <f>#REF!/100</f>
        <v>#REF!</v>
      </c>
      <c r="H22" s="51" t="e">
        <f>#REF!/100</f>
        <v>#REF!</v>
      </c>
      <c r="I22" s="51" t="e">
        <f>#REF!/100</f>
        <v>#REF!</v>
      </c>
      <c r="N22" s="144">
        <f>N21-N20</f>
        <v>-3485724</v>
      </c>
      <c r="O22" s="144">
        <f>O21-O20</f>
        <v>-1041464.7200491726</v>
      </c>
      <c r="P22" s="144">
        <f>P21-P20</f>
        <v>-5591523.793381989</v>
      </c>
      <c r="Q22" s="144">
        <f>Q21-Q20</f>
        <v>3297679.616270095</v>
      </c>
      <c r="R22" s="144">
        <f>R21-R20</f>
        <v>-1694770.2511329055</v>
      </c>
    </row>
    <row r="23" spans="1:18" ht="12">
      <c r="A23" s="50"/>
      <c r="B23" s="50" t="s">
        <v>45</v>
      </c>
      <c r="C23" s="50"/>
      <c r="D23" s="50"/>
      <c r="E23" s="50"/>
      <c r="F23" s="51" t="e">
        <f>IF(E20&gt;E19,3%+F22,F22)</f>
        <v>#REF!</v>
      </c>
      <c r="G23" s="51" t="e">
        <f>IF(F20&gt;F19,3%+G22,G22)</f>
        <v>#REF!</v>
      </c>
      <c r="H23" s="51" t="e">
        <f>IF(G20&gt;G19,3%+H22,H22)</f>
        <v>#REF!</v>
      </c>
      <c r="I23" s="125" t="e">
        <f>(IF(H20&gt;(H19*1.03),3%,IF(H20&lt;(H19*0.97),0,1.5%)))+I22</f>
        <v>#REF!</v>
      </c>
      <c r="N23" s="51"/>
      <c r="O23" s="51" t="e">
        <f>F22</f>
        <v>#REF!</v>
      </c>
      <c r="P23" s="51" t="e">
        <f>G22</f>
        <v>#REF!</v>
      </c>
      <c r="Q23" s="51" t="e">
        <f>H22</f>
        <v>#REF!</v>
      </c>
      <c r="R23" s="51" t="e">
        <f>I22</f>
        <v>#REF!</v>
      </c>
    </row>
    <row r="24" spans="1:18" ht="12">
      <c r="A24" s="50"/>
      <c r="B24" s="50"/>
      <c r="C24" s="50"/>
      <c r="D24" s="50"/>
      <c r="E24" s="50"/>
      <c r="F24" s="50"/>
      <c r="G24" s="50"/>
      <c r="N24" s="51"/>
      <c r="O24" s="51" t="e">
        <f>IF(N21&gt;N20,3%+O23,O23)</f>
        <v>#REF!</v>
      </c>
      <c r="P24" s="51" t="e">
        <f>IF(O21&gt;O20,3%+P23,P23)</f>
        <v>#REF!</v>
      </c>
      <c r="Q24" s="51" t="e">
        <f>IF(P21&gt;P20,3%+Q23,Q23)</f>
        <v>#REF!</v>
      </c>
      <c r="R24" s="125" t="e">
        <f>(IF(Q21&gt;(Q20*1.03),3%,IF(Q21&lt;(Q20*0.97),0,1.5%)))+R23</f>
        <v>#REF!</v>
      </c>
    </row>
    <row r="25" spans="1:9" ht="13.5">
      <c r="A25" s="50"/>
      <c r="B25" s="103"/>
      <c r="C25" s="104" t="s">
        <v>4</v>
      </c>
      <c r="D25" s="105" t="s">
        <v>28</v>
      </c>
      <c r="E25" s="106" t="s">
        <v>74</v>
      </c>
      <c r="F25" s="107" t="s">
        <v>75</v>
      </c>
      <c r="G25" s="108" t="s">
        <v>76</v>
      </c>
      <c r="H25" s="109" t="s">
        <v>64</v>
      </c>
      <c r="I25" s="110" t="s">
        <v>77</v>
      </c>
    </row>
    <row r="26" spans="1:18" ht="13.5">
      <c r="A26" s="50"/>
      <c r="B26" s="111"/>
      <c r="C26" s="111"/>
      <c r="D26" s="111"/>
      <c r="E26" s="111"/>
      <c r="F26" s="111"/>
      <c r="H26" s="109"/>
      <c r="I26" s="109"/>
      <c r="L26" s="79" t="s">
        <v>111</v>
      </c>
      <c r="M26" s="50"/>
      <c r="N26" s="50"/>
      <c r="O26" s="50"/>
      <c r="P26" s="50"/>
      <c r="Q26" s="50"/>
      <c r="R26" s="93"/>
    </row>
    <row r="27" spans="1:18" ht="15" thickBot="1">
      <c r="A27" s="50"/>
      <c r="B27" s="111"/>
      <c r="C27" s="111"/>
      <c r="D27" s="111"/>
      <c r="E27" s="111"/>
      <c r="F27" s="111"/>
      <c r="H27" s="112"/>
      <c r="I27" s="112"/>
      <c r="L27" s="50"/>
      <c r="M27" s="50"/>
      <c r="N27" s="80" t="s">
        <v>86</v>
      </c>
      <c r="O27" s="80" t="s">
        <v>85</v>
      </c>
      <c r="P27" s="80" t="s">
        <v>84</v>
      </c>
      <c r="Q27" s="80" t="s">
        <v>106</v>
      </c>
      <c r="R27" s="80" t="s">
        <v>107</v>
      </c>
    </row>
    <row r="28" spans="1:18" ht="13.5">
      <c r="A28" s="50"/>
      <c r="B28" s="113" t="s">
        <v>80</v>
      </c>
      <c r="C28" s="113" t="s">
        <v>37</v>
      </c>
      <c r="D28" s="114" t="s">
        <v>138</v>
      </c>
      <c r="E28" s="116" t="e">
        <f aca="true" t="shared" si="1" ref="E28:I29">E6</f>
        <v>#REF!</v>
      </c>
      <c r="F28" s="116" t="e">
        <f t="shared" si="1"/>
        <v>#REF!</v>
      </c>
      <c r="G28" s="116" t="e">
        <f t="shared" si="1"/>
        <v>#REF!</v>
      </c>
      <c r="H28" s="116" t="e">
        <f t="shared" si="1"/>
        <v>#REF!</v>
      </c>
      <c r="I28" s="116" t="e">
        <f t="shared" si="1"/>
        <v>#REF!</v>
      </c>
      <c r="L28" s="81" t="s">
        <v>99</v>
      </c>
      <c r="M28" s="82" t="s">
        <v>98</v>
      </c>
      <c r="N28" s="73">
        <v>179597636</v>
      </c>
      <c r="O28" s="73">
        <v>182901538</v>
      </c>
      <c r="P28" s="73">
        <v>175072193</v>
      </c>
      <c r="Q28" s="74">
        <v>193764841.66224107</v>
      </c>
      <c r="R28" s="70">
        <v>244466914.49814123</v>
      </c>
    </row>
    <row r="29" spans="1:18" ht="13.5">
      <c r="A29" s="50"/>
      <c r="B29" s="113" t="s">
        <v>104</v>
      </c>
      <c r="C29" s="113" t="s">
        <v>36</v>
      </c>
      <c r="D29" s="114" t="s">
        <v>138</v>
      </c>
      <c r="E29" s="116" t="e">
        <f t="shared" si="1"/>
        <v>#REF!</v>
      </c>
      <c r="F29" s="116" t="e">
        <f t="shared" si="1"/>
        <v>#REF!</v>
      </c>
      <c r="G29" s="116" t="e">
        <f t="shared" si="1"/>
        <v>#REF!</v>
      </c>
      <c r="H29" s="116" t="e">
        <f t="shared" si="1"/>
        <v>#REF!</v>
      </c>
      <c r="I29" s="116" t="e">
        <f t="shared" si="1"/>
        <v>#REF!</v>
      </c>
      <c r="L29" s="83" t="s">
        <v>100</v>
      </c>
      <c r="M29" s="84"/>
      <c r="N29" s="75"/>
      <c r="O29" s="75"/>
      <c r="P29" s="75"/>
      <c r="Q29" s="75">
        <v>2404501.3272658326</v>
      </c>
      <c r="R29" s="61"/>
    </row>
    <row r="30" spans="1:18" ht="13.5">
      <c r="A30" s="50"/>
      <c r="B30" s="113" t="s">
        <v>113</v>
      </c>
      <c r="C30" s="113" t="s">
        <v>31</v>
      </c>
      <c r="D30" s="114" t="s">
        <v>138</v>
      </c>
      <c r="E30" s="117"/>
      <c r="F30" s="116" t="e">
        <f>F8</f>
        <v>#REF!</v>
      </c>
      <c r="G30" s="116" t="e">
        <f>G8</f>
        <v>#REF!</v>
      </c>
      <c r="H30" s="116" t="e">
        <f>H8</f>
        <v>#REF!</v>
      </c>
      <c r="I30" s="116" t="e">
        <f>I8</f>
        <v>#REF!</v>
      </c>
      <c r="L30" s="83" t="s">
        <v>101</v>
      </c>
      <c r="M30" s="84"/>
      <c r="N30" s="75"/>
      <c r="O30" s="75"/>
      <c r="P30" s="75"/>
      <c r="Q30" s="75">
        <v>869424.64</v>
      </c>
      <c r="R30" s="61"/>
    </row>
    <row r="31" spans="1:18" ht="13.5">
      <c r="A31" s="50"/>
      <c r="B31" s="113" t="s">
        <v>116</v>
      </c>
      <c r="C31" s="113" t="s">
        <v>34</v>
      </c>
      <c r="D31" s="114" t="s">
        <v>138</v>
      </c>
      <c r="E31" s="117"/>
      <c r="F31" s="117"/>
      <c r="G31" s="118"/>
      <c r="H31" s="116" t="e">
        <f>H9</f>
        <v>#REF!</v>
      </c>
      <c r="I31" s="116" t="e">
        <f>I9</f>
        <v>#REF!</v>
      </c>
      <c r="L31" s="83" t="s">
        <v>102</v>
      </c>
      <c r="M31" s="84"/>
      <c r="N31" s="75"/>
      <c r="O31" s="75"/>
      <c r="P31" s="75"/>
      <c r="Q31" s="75">
        <v>25017937</v>
      </c>
      <c r="R31" s="61"/>
    </row>
    <row r="32" spans="1:18" ht="13.5">
      <c r="A32" s="50"/>
      <c r="B32" s="113" t="s">
        <v>81</v>
      </c>
      <c r="C32" s="113" t="s">
        <v>39</v>
      </c>
      <c r="D32" s="114" t="s">
        <v>138</v>
      </c>
      <c r="E32" s="116" t="e">
        <f>ROUND(#REF!/1000000,6)</f>
        <v>#REF!</v>
      </c>
      <c r="F32" s="116" t="e">
        <f>ROUND(#REF!/1000000,6)</f>
        <v>#REF!</v>
      </c>
      <c r="G32" s="116" t="e">
        <f>ROUND(#REF!/1000000,6)</f>
        <v>#REF!</v>
      </c>
      <c r="H32" s="116" t="e">
        <f>ROUND(#REF!/1000000,6)</f>
        <v>#REF!</v>
      </c>
      <c r="I32" s="119"/>
      <c r="L32" s="83" t="s">
        <v>103</v>
      </c>
      <c r="M32" s="85" t="s">
        <v>104</v>
      </c>
      <c r="N32" s="65">
        <v>17885538</v>
      </c>
      <c r="O32" s="65">
        <v>20127132</v>
      </c>
      <c r="P32" s="65">
        <v>23955787</v>
      </c>
      <c r="Q32" s="75">
        <v>28291862.967265833</v>
      </c>
      <c r="R32" s="71">
        <v>-322028.4905780293</v>
      </c>
    </row>
    <row r="33" spans="1:18" ht="13.5">
      <c r="A33" s="50"/>
      <c r="B33" s="113" t="s">
        <v>112</v>
      </c>
      <c r="C33" s="113" t="s">
        <v>40</v>
      </c>
      <c r="D33" s="114" t="s">
        <v>138</v>
      </c>
      <c r="E33" s="117"/>
      <c r="F33" s="117"/>
      <c r="G33" s="118"/>
      <c r="H33" s="119"/>
      <c r="I33" s="116" t="e">
        <f>I11</f>
        <v>#REF!</v>
      </c>
      <c r="L33" s="83" t="s">
        <v>105</v>
      </c>
      <c r="M33" s="85" t="s">
        <v>112</v>
      </c>
      <c r="N33" s="96">
        <v>-2951386</v>
      </c>
      <c r="O33" s="96">
        <v>4861000.97856844</v>
      </c>
      <c r="P33" s="96">
        <v>-4422881.43115534</v>
      </c>
      <c r="Q33" s="96">
        <v>-6914149.97</v>
      </c>
      <c r="R33" s="96">
        <v>-4710245.33</v>
      </c>
    </row>
    <row r="34" spans="1:18" ht="13.5">
      <c r="A34" s="50"/>
      <c r="B34" s="111" t="s">
        <v>114</v>
      </c>
      <c r="C34" s="111" t="s">
        <v>35</v>
      </c>
      <c r="D34" s="114" t="s">
        <v>138</v>
      </c>
      <c r="E34" s="117"/>
      <c r="F34" s="117"/>
      <c r="G34" s="118"/>
      <c r="H34" s="116" t="e">
        <f>H12</f>
        <v>#REF!</v>
      </c>
      <c r="I34" s="116" t="e">
        <f>I12</f>
        <v>#REF!</v>
      </c>
      <c r="L34" s="83" t="s">
        <v>124</v>
      </c>
      <c r="M34" s="85" t="s">
        <v>113</v>
      </c>
      <c r="N34" s="65">
        <v>0</v>
      </c>
      <c r="O34" s="65">
        <v>338384</v>
      </c>
      <c r="P34" s="102">
        <v>864610.59</v>
      </c>
      <c r="Q34" s="75">
        <v>1379260.5232499996</v>
      </c>
      <c r="R34" s="71">
        <v>1888963.6395</v>
      </c>
    </row>
    <row r="35" spans="1:18" ht="13.5">
      <c r="A35" s="50"/>
      <c r="B35" s="111" t="s">
        <v>122</v>
      </c>
      <c r="C35" s="111" t="s">
        <v>41</v>
      </c>
      <c r="D35" s="114" t="s">
        <v>138</v>
      </c>
      <c r="E35" s="117"/>
      <c r="F35" s="117"/>
      <c r="G35" s="118"/>
      <c r="H35" s="120"/>
      <c r="I35" s="116" t="e">
        <f>I13</f>
        <v>#REF!</v>
      </c>
      <c r="L35" s="83" t="s">
        <v>125</v>
      </c>
      <c r="M35" s="85" t="s">
        <v>114</v>
      </c>
      <c r="N35" s="60"/>
      <c r="O35" s="60"/>
      <c r="P35" s="60"/>
      <c r="Q35" s="75">
        <v>5557169</v>
      </c>
      <c r="R35" s="71">
        <v>6119836</v>
      </c>
    </row>
    <row r="36" spans="1:18" ht="13.5">
      <c r="A36" s="50"/>
      <c r="B36" s="111" t="s">
        <v>117</v>
      </c>
      <c r="C36" s="111" t="s">
        <v>44</v>
      </c>
      <c r="D36" s="114" t="s">
        <v>138</v>
      </c>
      <c r="E36" s="117"/>
      <c r="F36" s="117"/>
      <c r="G36" s="118"/>
      <c r="H36" s="120"/>
      <c r="I36" s="120"/>
      <c r="L36" s="83" t="s">
        <v>115</v>
      </c>
      <c r="M36" s="85" t="s">
        <v>116</v>
      </c>
      <c r="N36" s="61"/>
      <c r="O36" s="61"/>
      <c r="P36" s="61"/>
      <c r="Q36" s="75">
        <v>0</v>
      </c>
      <c r="R36" s="71">
        <v>0</v>
      </c>
    </row>
    <row r="37" spans="1:18" ht="13.5">
      <c r="A37" s="50"/>
      <c r="B37" s="111" t="s">
        <v>120</v>
      </c>
      <c r="C37" s="111" t="s">
        <v>42</v>
      </c>
      <c r="D37" s="114" t="s">
        <v>138</v>
      </c>
      <c r="E37" s="117"/>
      <c r="F37" s="117"/>
      <c r="G37" s="118"/>
      <c r="H37" s="120"/>
      <c r="I37" s="116" t="e">
        <f>I15</f>
        <v>#REF!</v>
      </c>
      <c r="L37" s="83" t="s">
        <v>119</v>
      </c>
      <c r="M37" s="85" t="s">
        <v>117</v>
      </c>
      <c r="N37" s="61"/>
      <c r="O37" s="61"/>
      <c r="P37" s="61"/>
      <c r="Q37" s="76"/>
      <c r="R37" s="71">
        <v>0</v>
      </c>
    </row>
    <row r="38" spans="1:18" ht="13.5">
      <c r="A38" s="50"/>
      <c r="B38" s="111" t="s">
        <v>126</v>
      </c>
      <c r="C38" s="111" t="s">
        <v>43</v>
      </c>
      <c r="D38" s="114" t="s">
        <v>138</v>
      </c>
      <c r="E38" s="117"/>
      <c r="F38" s="117"/>
      <c r="G38" s="118"/>
      <c r="H38" s="120"/>
      <c r="I38" s="116" t="e">
        <f>I16</f>
        <v>#REF!</v>
      </c>
      <c r="L38" s="83" t="s">
        <v>118</v>
      </c>
      <c r="M38" s="85" t="s">
        <v>120</v>
      </c>
      <c r="N38" s="61"/>
      <c r="O38" s="61"/>
      <c r="P38" s="61"/>
      <c r="Q38" s="76"/>
      <c r="R38" s="71">
        <v>356889.6</v>
      </c>
    </row>
    <row r="39" spans="1:18" ht="13.5">
      <c r="A39" s="50"/>
      <c r="B39" s="113" t="s">
        <v>127</v>
      </c>
      <c r="C39" s="113" t="s">
        <v>30</v>
      </c>
      <c r="D39" s="114" t="s">
        <v>138</v>
      </c>
      <c r="E39" s="116" t="e">
        <f>E17</f>
        <v>#REF!</v>
      </c>
      <c r="F39" s="116" t="e">
        <f>ROUND(E43*(1+F45),6)</f>
        <v>#REF!</v>
      </c>
      <c r="G39" s="116" t="e">
        <f>ROUND(F43*(1+G45),6)</f>
        <v>#REF!</v>
      </c>
      <c r="H39" s="116" t="e">
        <f>ROUND(G43*(1+H45),6)</f>
        <v>#REF!</v>
      </c>
      <c r="I39" s="116" t="e">
        <f>ROUND((H43*(1+I45)),6)</f>
        <v>#REF!</v>
      </c>
      <c r="L39" s="83" t="s">
        <v>121</v>
      </c>
      <c r="M39" s="85" t="s">
        <v>122</v>
      </c>
      <c r="N39" s="61"/>
      <c r="O39" s="61"/>
      <c r="P39" s="61"/>
      <c r="Q39" s="76"/>
      <c r="R39" s="71">
        <v>582228.1039064523</v>
      </c>
    </row>
    <row r="40" spans="1:18" ht="13.5">
      <c r="A40" s="50"/>
      <c r="B40" s="104"/>
      <c r="C40" s="104"/>
      <c r="D40" s="115"/>
      <c r="E40" s="121"/>
      <c r="F40" s="121"/>
      <c r="G40" s="122"/>
      <c r="H40" s="123"/>
      <c r="I40" s="123"/>
      <c r="L40" s="83" t="s">
        <v>123</v>
      </c>
      <c r="M40" s="85" t="s">
        <v>126</v>
      </c>
      <c r="N40" s="61"/>
      <c r="O40" s="61"/>
      <c r="P40" s="61"/>
      <c r="Q40" s="76"/>
      <c r="R40" s="71">
        <v>0</v>
      </c>
    </row>
    <row r="41" spans="1:18" ht="15" thickBot="1">
      <c r="A41" s="50"/>
      <c r="B41" s="111" t="s">
        <v>130</v>
      </c>
      <c r="C41" s="111" t="s">
        <v>32</v>
      </c>
      <c r="D41" s="114" t="s">
        <v>138</v>
      </c>
      <c r="E41" s="124" t="e">
        <f>E28+E29+E30+E31-E32+E34-E39</f>
        <v>#REF!</v>
      </c>
      <c r="F41" s="124" t="e">
        <f>F28+F29+F30+F31-F32+F34-F39</f>
        <v>#REF!</v>
      </c>
      <c r="G41" s="124" t="e">
        <f>G28+G29+G30+G31-G32+G34-G39</f>
        <v>#REF!</v>
      </c>
      <c r="H41" s="124" t="e">
        <f>H28+H29+H30+H31-H32+H34-H39</f>
        <v>#REF!</v>
      </c>
      <c r="I41" s="124" t="e">
        <f>I28+I29+I30+I31+I33+I35+I37+I38+I34-I39</f>
        <v>#REF!</v>
      </c>
      <c r="L41" s="86" t="s">
        <v>128</v>
      </c>
      <c r="M41" s="87" t="s">
        <v>127</v>
      </c>
      <c r="N41" s="77">
        <v>-1917836</v>
      </c>
      <c r="O41" s="78">
        <v>3645718.73</v>
      </c>
      <c r="P41" s="78">
        <v>1467174.81</v>
      </c>
      <c r="Q41" s="78">
        <v>6877171.23</v>
      </c>
      <c r="R41" s="72">
        <v>598997.7856662603</v>
      </c>
    </row>
    <row r="42" spans="1:18" ht="15" thickBot="1">
      <c r="A42" s="50"/>
      <c r="B42" s="111" t="s">
        <v>38</v>
      </c>
      <c r="C42" s="111" t="s">
        <v>29</v>
      </c>
      <c r="D42" s="114" t="s">
        <v>138</v>
      </c>
      <c r="E42" s="116" t="e">
        <f>E20</f>
        <v>#REF!</v>
      </c>
      <c r="F42" s="116" t="e">
        <f>F20</f>
        <v>#REF!</v>
      </c>
      <c r="G42" s="116" t="e">
        <f>G20</f>
        <v>#REF!</v>
      </c>
      <c r="H42" s="116" t="e">
        <f>H20</f>
        <v>#REF!</v>
      </c>
      <c r="I42" s="116" t="e">
        <f>I20</f>
        <v>#REF!</v>
      </c>
      <c r="L42" s="88" t="s">
        <v>129</v>
      </c>
      <c r="M42" s="89" t="s">
        <v>130</v>
      </c>
      <c r="N42" s="90">
        <v>198516724</v>
      </c>
      <c r="O42" s="90">
        <v>202151771.75143155</v>
      </c>
      <c r="P42" s="90">
        <v>205782646.83115533</v>
      </c>
      <c r="Q42" s="90">
        <v>242784455.35275692</v>
      </c>
      <c r="R42" s="91">
        <v>248981555.80663592</v>
      </c>
    </row>
    <row r="43" spans="1:18" ht="15" thickBot="1">
      <c r="A43" s="50"/>
      <c r="B43" s="111"/>
      <c r="C43" s="111" t="s">
        <v>33</v>
      </c>
      <c r="D43" s="114" t="s">
        <v>138</v>
      </c>
      <c r="E43" s="124" t="e">
        <f>E42-E41</f>
        <v>#REF!</v>
      </c>
      <c r="F43" s="124" t="e">
        <f>F42-F41</f>
        <v>#REF!</v>
      </c>
      <c r="G43" s="124" t="e">
        <f>G42-G41</f>
        <v>#REF!</v>
      </c>
      <c r="H43" s="124" t="e">
        <f>H42-H41</f>
        <v>#REF!</v>
      </c>
      <c r="I43" s="124" t="e">
        <f>I42-I41</f>
        <v>#REF!</v>
      </c>
      <c r="L43" s="88" t="s">
        <v>22</v>
      </c>
      <c r="M43" s="92"/>
      <c r="N43" s="94">
        <v>195031000</v>
      </c>
      <c r="O43" s="94">
        <v>200752062.9055027</v>
      </c>
      <c r="P43" s="94">
        <v>199266574.60661802</v>
      </c>
      <c r="Q43" s="94">
        <v>242214686.699027</v>
      </c>
      <c r="R43" s="94">
        <v>243220937.189252</v>
      </c>
    </row>
    <row r="44" spans="1:18" ht="12">
      <c r="A44" s="50"/>
      <c r="B44" s="50"/>
      <c r="C44" s="50"/>
      <c r="D44" s="50"/>
      <c r="E44" s="50"/>
      <c r="F44" s="51" t="e">
        <f>#REF!/100</f>
        <v>#REF!</v>
      </c>
      <c r="G44" s="51" t="e">
        <f>#REF!/100</f>
        <v>#REF!</v>
      </c>
      <c r="H44" s="51" t="e">
        <f>#REF!/100</f>
        <v>#REF!</v>
      </c>
      <c r="I44" s="51" t="e">
        <f>#REF!/100</f>
        <v>#REF!</v>
      </c>
      <c r="N44" s="144">
        <f>N43-N42</f>
        <v>-3485724</v>
      </c>
      <c r="O44" s="144">
        <f>O43-O42</f>
        <v>-1399708.8459288478</v>
      </c>
      <c r="P44" s="144">
        <f>P43-P42</f>
        <v>-6516072.224537313</v>
      </c>
      <c r="Q44" s="144">
        <f>Q43-Q42</f>
        <v>-569768.6537299156</v>
      </c>
      <c r="R44" s="144">
        <f>R43-R42</f>
        <v>-5760618.617383927</v>
      </c>
    </row>
    <row r="45" spans="1:18" ht="12">
      <c r="A45" s="50"/>
      <c r="B45" s="50"/>
      <c r="C45" s="50"/>
      <c r="D45" s="50"/>
      <c r="E45" s="50"/>
      <c r="F45" s="51" t="e">
        <f>IF(E42&gt;E41,3%+F44,F44)</f>
        <v>#REF!</v>
      </c>
      <c r="G45" s="51" t="e">
        <f>IF(F42&gt;F41,3%+G44,G44)</f>
        <v>#REF!</v>
      </c>
      <c r="H45" s="51" t="e">
        <f>IF(G42&gt;G41,3%+H44,H44)</f>
        <v>#REF!</v>
      </c>
      <c r="I45" s="125" t="e">
        <f>(IF(H42&gt;(H41*1.03),3%,IF(H42&lt;(H41*0.97),0,1.5%)))+I44</f>
        <v>#REF!</v>
      </c>
      <c r="N45" s="51"/>
      <c r="O45" s="51" t="e">
        <f>F44</f>
        <v>#REF!</v>
      </c>
      <c r="P45" s="51" t="e">
        <f>G44</f>
        <v>#REF!</v>
      </c>
      <c r="Q45" s="51" t="e">
        <f>H44</f>
        <v>#REF!</v>
      </c>
      <c r="R45" s="51" t="e">
        <f>I44</f>
        <v>#REF!</v>
      </c>
    </row>
    <row r="46" spans="14:18" ht="12">
      <c r="N46" s="51"/>
      <c r="O46" s="51" t="e">
        <f>IF(N43&gt;N42,3%+O45,O45)</f>
        <v>#REF!</v>
      </c>
      <c r="P46" s="51" t="e">
        <f>IF(O43&gt;O42,3%+P45,P45)</f>
        <v>#REF!</v>
      </c>
      <c r="Q46" s="51" t="e">
        <f>IF(P43&gt;P42,3%+Q45,Q45)</f>
        <v>#REF!</v>
      </c>
      <c r="R46" s="125" t="e">
        <f>(IF(Q43&gt;(Q42*1.03),3%,IF(Q43&lt;(Q42*0.97),0,1.5%)))+R45</f>
        <v>#REF!</v>
      </c>
    </row>
    <row r="47" spans="3:18" ht="12.75">
      <c r="C47" s="132" t="s">
        <v>46</v>
      </c>
      <c r="F47" s="129" t="e">
        <f>F32-F10</f>
        <v>#REF!</v>
      </c>
      <c r="G47" s="128" t="e">
        <f>F47</f>
        <v>#REF!</v>
      </c>
      <c r="H47" s="128"/>
      <c r="I47" s="128"/>
      <c r="O47" s="129">
        <f>O33-O11</f>
        <v>-358244.12587966956</v>
      </c>
      <c r="P47" s="128">
        <f>O47</f>
        <v>-358244.12587966956</v>
      </c>
      <c r="Q47" s="128"/>
      <c r="R47" s="128"/>
    </row>
    <row r="48" spans="3:18" ht="12.75">
      <c r="C48" s="132" t="s">
        <v>48</v>
      </c>
      <c r="F48" s="128"/>
      <c r="G48" s="130" t="e">
        <f>F47*G45</f>
        <v>#REF!</v>
      </c>
      <c r="H48" s="128"/>
      <c r="I48" s="128"/>
      <c r="O48" s="128"/>
      <c r="P48" s="130" t="e">
        <f>O47*P46</f>
        <v>#REF!</v>
      </c>
      <c r="Q48" s="128"/>
      <c r="R48" s="128"/>
    </row>
    <row r="49" spans="3:18" ht="12.75">
      <c r="C49" s="132" t="s">
        <v>47</v>
      </c>
      <c r="F49" s="128"/>
      <c r="G49" s="129" t="e">
        <f>G32-G10</f>
        <v>#REF!</v>
      </c>
      <c r="H49" s="128"/>
      <c r="I49" s="128"/>
      <c r="O49" s="128"/>
      <c r="P49" s="129">
        <f>P33-P11</f>
        <v>-549036.9411553396</v>
      </c>
      <c r="Q49" s="128"/>
      <c r="R49" s="128"/>
    </row>
    <row r="50" spans="3:18" ht="12.75">
      <c r="C50" s="132" t="s">
        <v>49</v>
      </c>
      <c r="F50" s="128"/>
      <c r="G50" s="128" t="e">
        <f>SUM(G47:G49)</f>
        <v>#REF!</v>
      </c>
      <c r="H50" s="128"/>
      <c r="I50" s="128"/>
      <c r="O50" s="128"/>
      <c r="P50" s="128" t="e">
        <f>SUM(P47:P49)</f>
        <v>#REF!</v>
      </c>
      <c r="Q50" s="128"/>
      <c r="R50" s="128"/>
    </row>
    <row r="51" spans="3:18" ht="12.75">
      <c r="C51" s="133" t="s">
        <v>50</v>
      </c>
      <c r="D51" s="2"/>
      <c r="E51" s="2"/>
      <c r="F51" s="131"/>
      <c r="G51" s="131" t="e">
        <f>G43-G21</f>
        <v>#REF!</v>
      </c>
      <c r="H51" s="128" t="e">
        <f>G51</f>
        <v>#REF!</v>
      </c>
      <c r="I51" s="128"/>
      <c r="O51" s="131"/>
      <c r="P51" s="131">
        <f>P44-P22</f>
        <v>-924548.431155324</v>
      </c>
      <c r="Q51" s="128">
        <f>P51</f>
        <v>-924548.431155324</v>
      </c>
      <c r="R51" s="128"/>
    </row>
    <row r="52" spans="3:18" ht="12.75">
      <c r="C52" s="132" t="s">
        <v>51</v>
      </c>
      <c r="F52" s="128"/>
      <c r="G52" s="128"/>
      <c r="H52" s="130" t="e">
        <f>G51*H45</f>
        <v>#REF!</v>
      </c>
      <c r="I52" s="128"/>
      <c r="O52" s="128"/>
      <c r="P52" s="128"/>
      <c r="Q52" s="130" t="e">
        <f>P51*Q46</f>
        <v>#REF!</v>
      </c>
      <c r="R52" s="128"/>
    </row>
    <row r="53" spans="3:18" ht="12.75">
      <c r="C53" s="132" t="s">
        <v>52</v>
      </c>
      <c r="F53" s="128"/>
      <c r="G53" s="128"/>
      <c r="H53" s="129" t="e">
        <f>H32-H10</f>
        <v>#REF!</v>
      </c>
      <c r="I53" s="128"/>
      <c r="O53" s="128"/>
      <c r="P53" s="128"/>
      <c r="Q53" s="129">
        <f>Q33-Q11</f>
        <v>-2891664.44</v>
      </c>
      <c r="R53" s="128"/>
    </row>
    <row r="54" spans="3:18" ht="12.75">
      <c r="C54" s="132" t="s">
        <v>56</v>
      </c>
      <c r="F54" s="128"/>
      <c r="G54" s="128"/>
      <c r="H54" s="128" t="e">
        <f>SUM(H51:H53)</f>
        <v>#REF!</v>
      </c>
      <c r="I54" s="128"/>
      <c r="O54" s="128"/>
      <c r="P54" s="128"/>
      <c r="Q54" s="128" t="e">
        <f>SUM(Q51:Q53)</f>
        <v>#REF!</v>
      </c>
      <c r="R54" s="128"/>
    </row>
    <row r="55" spans="3:18" ht="12.75">
      <c r="C55" s="133" t="s">
        <v>53</v>
      </c>
      <c r="D55" s="2"/>
      <c r="E55" s="2"/>
      <c r="F55" s="131"/>
      <c r="G55" s="131"/>
      <c r="H55" s="131" t="e">
        <f>H43-H21</f>
        <v>#REF!</v>
      </c>
      <c r="I55" s="128" t="e">
        <f>H55</f>
        <v>#REF!</v>
      </c>
      <c r="O55" s="131"/>
      <c r="P55" s="131"/>
      <c r="Q55" s="131">
        <f>Q44-Q22</f>
        <v>-3867448.2700000107</v>
      </c>
      <c r="R55" s="128">
        <f>Q55</f>
        <v>-3867448.2700000107</v>
      </c>
    </row>
    <row r="56" spans="3:18" ht="12.75">
      <c r="C56" s="132" t="s">
        <v>54</v>
      </c>
      <c r="F56" s="128"/>
      <c r="G56" s="128"/>
      <c r="H56" s="128"/>
      <c r="I56" s="130" t="e">
        <f>H55*I45</f>
        <v>#REF!</v>
      </c>
      <c r="O56" s="128"/>
      <c r="P56" s="128"/>
      <c r="Q56" s="128"/>
      <c r="R56" s="130" t="e">
        <f>Q55*R46</f>
        <v>#REF!</v>
      </c>
    </row>
    <row r="57" spans="3:18" ht="12.75">
      <c r="C57" s="132" t="s">
        <v>55</v>
      </c>
      <c r="F57" s="128"/>
      <c r="G57" s="128"/>
      <c r="H57" s="128"/>
      <c r="I57" s="129" t="e">
        <f>I33-I11</f>
        <v>#REF!</v>
      </c>
      <c r="O57" s="128"/>
      <c r="P57" s="128"/>
      <c r="Q57" s="128"/>
      <c r="R57" s="129">
        <f>R34-R12</f>
        <v>0</v>
      </c>
    </row>
    <row r="58" spans="3:18" ht="12.75">
      <c r="C58" s="132" t="s">
        <v>57</v>
      </c>
      <c r="F58" s="128"/>
      <c r="G58" s="128"/>
      <c r="H58" s="128"/>
      <c r="I58" s="128" t="e">
        <f>SUM(I55:I57)</f>
        <v>#REF!</v>
      </c>
      <c r="O58" s="128"/>
      <c r="P58" s="128"/>
      <c r="Q58" s="128"/>
      <c r="R58" s="128" t="e">
        <f>SUM(R55:R57)</f>
        <v>#REF!</v>
      </c>
    </row>
    <row r="59" spans="3:18" ht="12.75">
      <c r="C59" s="133" t="s">
        <v>58</v>
      </c>
      <c r="F59" s="128"/>
      <c r="G59" s="128"/>
      <c r="H59" s="128"/>
      <c r="I59" s="131" t="e">
        <f>I43-I21</f>
        <v>#REF!</v>
      </c>
      <c r="O59" s="128"/>
      <c r="P59" s="128"/>
      <c r="Q59" s="128"/>
      <c r="R59" s="131">
        <f>R44-R22</f>
        <v>-4065848.3662510216</v>
      </c>
    </row>
    <row r="60" spans="3:18" ht="13.5" thickBot="1">
      <c r="C60" s="132"/>
      <c r="F60" s="128"/>
      <c r="G60" s="128"/>
      <c r="H60" s="128"/>
      <c r="I60" s="128"/>
      <c r="R60" s="146" t="e">
        <f>I59*1000000</f>
        <v>#REF!</v>
      </c>
    </row>
    <row r="61" spans="3:18" ht="12.75">
      <c r="C61" s="134" t="s">
        <v>0</v>
      </c>
      <c r="D61" s="52"/>
      <c r="E61" s="52"/>
      <c r="F61" s="135"/>
      <c r="G61" s="135"/>
      <c r="H61" s="135"/>
      <c r="I61" s="136" t="e">
        <f>F47+G49+H53+I57</f>
        <v>#REF!</v>
      </c>
      <c r="O61" s="135"/>
      <c r="P61" s="135"/>
      <c r="Q61" s="135"/>
      <c r="R61" s="136">
        <f>O47+P49+Q53+R57</f>
        <v>-3798945.507035009</v>
      </c>
    </row>
    <row r="62" spans="3:18" ht="12.75">
      <c r="C62" s="137" t="s">
        <v>1</v>
      </c>
      <c r="D62" s="55"/>
      <c r="E62" s="55"/>
      <c r="F62" s="138"/>
      <c r="G62" s="138"/>
      <c r="H62" s="138"/>
      <c r="I62" s="139" t="e">
        <f>G48+H52+I56</f>
        <v>#REF!</v>
      </c>
      <c r="O62" s="138"/>
      <c r="P62" s="138"/>
      <c r="Q62" s="138"/>
      <c r="R62" s="139" t="e">
        <f>P48+Q52+R56</f>
        <v>#REF!</v>
      </c>
    </row>
    <row r="63" spans="3:18" ht="13.5" thickBot="1">
      <c r="C63" s="140" t="s">
        <v>2</v>
      </c>
      <c r="D63" s="53"/>
      <c r="E63" s="53"/>
      <c r="F63" s="141"/>
      <c r="G63" s="141"/>
      <c r="H63" s="141"/>
      <c r="I63" s="142" t="e">
        <f>I61+I62</f>
        <v>#REF!</v>
      </c>
      <c r="O63" s="141"/>
      <c r="P63" s="141"/>
      <c r="Q63" s="141"/>
      <c r="R63" s="142" t="e">
        <f>R61+R62</f>
        <v>#REF!</v>
      </c>
    </row>
    <row r="64" ht="12">
      <c r="R64" s="146" t="e">
        <f>R63-(I63*1000000)</f>
        <v>#REF!</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Mike Berrisford</cp:lastModifiedBy>
  <cp:lastPrinted>2010-07-15T15:24:19Z</cp:lastPrinted>
  <dcterms:created xsi:type="dcterms:W3CDTF">2007-12-18T13:27:06Z</dcterms:created>
  <dcterms:modified xsi:type="dcterms:W3CDTF">2010-07-15T15:50:41Z</dcterms:modified>
  <cp:category/>
  <cp:version/>
  <cp:contentType/>
  <cp:contentStatus/>
</cp:coreProperties>
</file>