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2"/>
  </bookViews>
  <sheets>
    <sheet name="SE AR DT" sheetId="1" r:id="rId1"/>
    <sheet name="Presentation topics" sheetId="2" r:id="rId2"/>
    <sheet name="Dn Feedback" sheetId="3" r:id="rId3"/>
  </sheets>
  <definedNames>
    <definedName name="_xlnm.Print_Area" localSheetId="2">'Dn Feedback'!$A$4:$G$29</definedName>
    <definedName name="_xlnm.Print_Area" localSheetId="0">'SE AR DT'!$A$1:$L$54</definedName>
  </definedNames>
  <calcPr fullCalcOnLoad="1"/>
</workbook>
</file>

<file path=xl/sharedStrings.xml><?xml version="1.0" encoding="utf-8"?>
<sst xmlns="http://schemas.openxmlformats.org/spreadsheetml/2006/main" count="89" uniqueCount="63">
  <si>
    <t>numbers to include</t>
  </si>
  <si>
    <t>WWU Mod 160 / 162 report update for Shippers</t>
  </si>
  <si>
    <t>forecast inflation</t>
  </si>
  <si>
    <t>Ofgem Public</t>
  </si>
  <si>
    <t>Price Decision</t>
  </si>
  <si>
    <t>Latest</t>
  </si>
  <si>
    <t>Variance</t>
  </si>
  <si>
    <t>Forecast</t>
  </si>
  <si>
    <t>20067 actual</t>
  </si>
  <si>
    <t>2007/08</t>
  </si>
  <si>
    <t>2008/09</t>
  </si>
  <si>
    <t>2009/10</t>
  </si>
  <si>
    <t>20010/11</t>
  </si>
  <si>
    <t>20011/12</t>
  </si>
  <si>
    <t>2012/13</t>
  </si>
  <si>
    <t>2013/14</t>
  </si>
  <si>
    <t>Volume Throughput GWH</t>
  </si>
  <si>
    <t>Core Allowed Revenue £ millions</t>
  </si>
  <si>
    <t>DNZt</t>
  </si>
  <si>
    <t>??</t>
  </si>
  <si>
    <t>% of previous year</t>
  </si>
  <si>
    <t>Cost Pass Through</t>
  </si>
  <si>
    <t>DNFt</t>
  </si>
  <si>
    <t>Repex Adjustment</t>
  </si>
  <si>
    <t>DNMRAt</t>
  </si>
  <si>
    <t>Shrinkage</t>
  </si>
  <si>
    <t>Exit Capacity Adj</t>
  </si>
  <si>
    <t>DNEXt</t>
  </si>
  <si>
    <t>Income Adj Events</t>
  </si>
  <si>
    <t>DNIAEt</t>
  </si>
  <si>
    <t>Subtotal Pass through &amp; Incentive Revenue</t>
  </si>
  <si>
    <t>as a % of Allowed</t>
  </si>
  <si>
    <t>Allowed Revenue before K Adj</t>
  </si>
  <si>
    <t>Under / Over Recovery Brought Forward</t>
  </si>
  <si>
    <t>DNKt</t>
  </si>
  <si>
    <t>Final Allowed Revenue</t>
  </si>
  <si>
    <t>DNMRt</t>
  </si>
  <si>
    <t>Collected Revenue</t>
  </si>
  <si>
    <t>DNR</t>
  </si>
  <si>
    <t>Indicative Price level change needed for Collected to = Allowed in Oct</t>
  </si>
  <si>
    <t>Under / Over Recovery</t>
  </si>
  <si>
    <t>Barclays Base Rate</t>
  </si>
  <si>
    <t>Effective Interest Rate</t>
  </si>
  <si>
    <t>Interest Allowed</t>
  </si>
  <si>
    <t>Under / Over Recovery Carried Forward</t>
  </si>
  <si>
    <t>Customer numbers :</t>
  </si>
  <si>
    <t>Domestic</t>
  </si>
  <si>
    <t>Large</t>
  </si>
  <si>
    <t>Very Large</t>
  </si>
  <si>
    <t>Assumptions / Commentaries</t>
  </si>
  <si>
    <t>Final Allowed Rev per PCR</t>
  </si>
  <si>
    <t>Final Allowed Revenue Latest Forecast</t>
  </si>
  <si>
    <t>Inflation Assumed</t>
  </si>
  <si>
    <t>Commentaries</t>
  </si>
  <si>
    <t>Final Allowed Rev per PCR at prices of year</t>
  </si>
  <si>
    <t>Forecast Under / Over Recovery ( K )</t>
  </si>
  <si>
    <t>Forecast Collected Revenue</t>
  </si>
  <si>
    <t>Movement</t>
  </si>
  <si>
    <t>DN Initial thoughts - Appropriate level of Detail with all relavent points</t>
  </si>
  <si>
    <t>1. Data / Information</t>
  </si>
  <si>
    <t>2. Process of Communication - Website / appropriate DCMFs, Mod 698</t>
  </si>
  <si>
    <t xml:space="preserve">3. Timing </t>
  </si>
  <si>
    <t>4. Governance of Changes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</si>
</sst>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"/>
    <numFmt numFmtId="166" formatCode="#,##0.000_ ;[Red]\-#,##0.000\ "/>
    <numFmt numFmtId="167" formatCode="#,##0.0000"/>
    <numFmt numFmtId="168" formatCode="0.0000"/>
    <numFmt numFmtId="169" formatCode="#,##0.0_ ;[Red]\-#,##0.0\ "/>
    <numFmt numFmtId="170" formatCode="#,##0_ ;[Red]\-#,##0\ "/>
    <numFmt numFmtId="171" formatCode="_-* #,##0.0_-;\-* #,##0.0_-;_-* &quot;-&quot;??_-;_-@_-"/>
    <numFmt numFmtId="172" formatCode="_-* #,##0_-;\-* #,##0_-;_-* &quot;-&quot;??_-;_-@_-"/>
    <numFmt numFmtId="173" formatCode="0.0"/>
    <numFmt numFmtId="174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Alignment="1" quotePrefix="1">
      <alignment/>
    </xf>
    <xf numFmtId="0" fontId="1" fillId="0" borderId="0" xfId="0" applyFont="1" applyFill="1" applyBorder="1" applyAlignment="1">
      <alignment horizontal="center"/>
    </xf>
    <xf numFmtId="170" fontId="0" fillId="0" borderId="0" xfId="15" applyNumberFormat="1" applyAlignment="1">
      <alignment horizontal="center"/>
    </xf>
    <xf numFmtId="170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170" fontId="4" fillId="0" borderId="3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170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170" fontId="1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4" fontId="1" fillId="0" borderId="0" xfId="0" applyNumberFormat="1" applyFont="1" applyFill="1" applyAlignment="1">
      <alignment/>
    </xf>
    <xf numFmtId="4" fontId="1" fillId="0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2" fillId="3" borderId="3" xfId="0" applyFont="1" applyFill="1" applyBorder="1" applyAlignment="1">
      <alignment horizontal="right"/>
    </xf>
    <xf numFmtId="170" fontId="4" fillId="3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0" fontId="5" fillId="0" borderId="3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 horizontal="right"/>
    </xf>
    <xf numFmtId="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4" borderId="3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9" fontId="7" fillId="5" borderId="0" xfId="0" applyNumberFormat="1" applyFont="1" applyFill="1" applyBorder="1" applyAlignment="1">
      <alignment horizontal="center"/>
    </xf>
    <xf numFmtId="0" fontId="7" fillId="5" borderId="0" xfId="0" applyFont="1" applyFill="1" applyAlignment="1">
      <alignment/>
    </xf>
    <xf numFmtId="173" fontId="1" fillId="0" borderId="3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3" fontId="1" fillId="2" borderId="3" xfId="0" applyNumberFormat="1" applyFont="1" applyFill="1" applyBorder="1" applyAlignment="1">
      <alignment horizontal="center"/>
    </xf>
    <xf numFmtId="173" fontId="1" fillId="3" borderId="3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73" fontId="7" fillId="4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39.28125" style="1" bestFit="1" customWidth="1"/>
    <col min="2" max="2" width="12.140625" style="2" customWidth="1"/>
    <col min="3" max="4" width="10.7109375" style="3" customWidth="1"/>
    <col min="5" max="5" width="9.140625" style="1" customWidth="1"/>
    <col min="6" max="6" width="1.57421875" style="1" customWidth="1"/>
    <col min="7" max="12" width="16.00390625" style="3" customWidth="1"/>
    <col min="13" max="16384" width="9.140625" style="1" customWidth="1"/>
  </cols>
  <sheetData>
    <row r="1" spans="7:11" ht="11.25">
      <c r="G1" s="3">
        <v>1.1000303812851282</v>
      </c>
      <c r="H1" s="3">
        <v>1.1250303812851281</v>
      </c>
      <c r="I1" s="3">
        <v>1.150030381285128</v>
      </c>
      <c r="J1" s="3">
        <v>1.175030381285128</v>
      </c>
      <c r="K1" s="3">
        <v>1.2000303812851278</v>
      </c>
    </row>
    <row r="2" spans="7:12" ht="11.25"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</row>
    <row r="3" spans="2:12" ht="11.25">
      <c r="B3" s="4" t="s">
        <v>1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</row>
    <row r="4" ht="11.25">
      <c r="B4" s="4"/>
    </row>
    <row r="5" spans="7:12" ht="11.25">
      <c r="G5" s="3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</row>
    <row r="6" spans="1:12" ht="12.75">
      <c r="A6"/>
      <c r="B6"/>
      <c r="C6" s="5" t="s">
        <v>4</v>
      </c>
      <c r="D6" s="5" t="s">
        <v>5</v>
      </c>
      <c r="E6" s="1" t="s">
        <v>6</v>
      </c>
      <c r="G6" s="5" t="s">
        <v>7</v>
      </c>
      <c r="H6" s="5" t="s">
        <v>7</v>
      </c>
      <c r="I6" s="5" t="s">
        <v>7</v>
      </c>
      <c r="J6" s="5" t="s">
        <v>7</v>
      </c>
      <c r="K6" s="5" t="s">
        <v>7</v>
      </c>
      <c r="L6" s="5" t="s">
        <v>7</v>
      </c>
    </row>
    <row r="7" spans="1:12" ht="12.75">
      <c r="A7"/>
      <c r="B7" t="s">
        <v>8</v>
      </c>
      <c r="C7" s="6" t="s">
        <v>9</v>
      </c>
      <c r="D7" s="6" t="s">
        <v>9</v>
      </c>
      <c r="E7" s="7" t="s">
        <v>9</v>
      </c>
      <c r="G7" s="6" t="s">
        <v>10</v>
      </c>
      <c r="H7" s="6" t="s">
        <v>11</v>
      </c>
      <c r="I7" s="6" t="s">
        <v>12</v>
      </c>
      <c r="J7" s="6" t="s">
        <v>13</v>
      </c>
      <c r="K7" s="6" t="s">
        <v>14</v>
      </c>
      <c r="L7" s="6" t="s">
        <v>15</v>
      </c>
    </row>
    <row r="8" spans="1:12" ht="12.75">
      <c r="A8"/>
      <c r="B8"/>
      <c r="C8" s="8"/>
      <c r="D8" s="8"/>
      <c r="G8" s="8"/>
      <c r="H8" s="8"/>
      <c r="I8" s="8"/>
      <c r="J8" s="8"/>
      <c r="K8" s="8"/>
      <c r="L8" s="8"/>
    </row>
    <row r="9" spans="1:12" ht="12.75">
      <c r="A9" t="s">
        <v>16</v>
      </c>
      <c r="B9" s="9">
        <v>69423</v>
      </c>
      <c r="C9" s="9">
        <v>70000</v>
      </c>
      <c r="D9" s="10">
        <f>+C9</f>
        <v>70000</v>
      </c>
      <c r="E9" s="10">
        <f>+D9-C9</f>
        <v>0</v>
      </c>
      <c r="F9" s="10"/>
      <c r="G9" s="9">
        <v>70000</v>
      </c>
      <c r="H9" s="9">
        <v>70000</v>
      </c>
      <c r="I9" s="9">
        <v>70000</v>
      </c>
      <c r="J9" s="9">
        <v>70000</v>
      </c>
      <c r="K9" s="9">
        <v>70000</v>
      </c>
      <c r="L9" s="9">
        <v>70000</v>
      </c>
    </row>
    <row r="10" spans="1:12" ht="11.25">
      <c r="A10" s="11"/>
      <c r="B10" s="12"/>
      <c r="C10" s="13"/>
      <c r="D10" s="13"/>
      <c r="G10" s="13"/>
      <c r="H10" s="13"/>
      <c r="I10" s="13"/>
      <c r="J10" s="13"/>
      <c r="K10" s="13"/>
      <c r="L10" s="13"/>
    </row>
    <row r="11" spans="1:12" ht="12.75">
      <c r="A11" s="14" t="s">
        <v>17</v>
      </c>
      <c r="B11" s="15" t="s">
        <v>18</v>
      </c>
      <c r="C11" s="16">
        <v>229</v>
      </c>
      <c r="D11" s="16">
        <v>229</v>
      </c>
      <c r="E11" s="17">
        <f>+D11-C11</f>
        <v>0</v>
      </c>
      <c r="G11" s="16">
        <f>(228.2-11.9)*G1</f>
        <v>237.93657147197322</v>
      </c>
      <c r="H11" s="16">
        <f>(238.2-11.9)*H1</f>
        <v>254.59437528482448</v>
      </c>
      <c r="I11" s="16">
        <f>(238.4-11.9)*I1</f>
        <v>260.4818813610815</v>
      </c>
      <c r="J11" s="16">
        <f>(241.3-11.9)*J1</f>
        <v>269.5519694668084</v>
      </c>
      <c r="K11" s="16">
        <f>(242.6-11.9)*K1</f>
        <v>276.847008962479</v>
      </c>
      <c r="L11" s="16" t="s">
        <v>19</v>
      </c>
    </row>
    <row r="12" spans="1:12" ht="11.25">
      <c r="A12" s="11" t="s">
        <v>20</v>
      </c>
      <c r="B12" s="12"/>
      <c r="C12" s="18"/>
      <c r="D12" s="18">
        <f>+(D11/C11)</f>
        <v>1</v>
      </c>
      <c r="G12" s="18"/>
      <c r="H12" s="18"/>
      <c r="I12" s="18"/>
      <c r="J12" s="18"/>
      <c r="K12" s="18"/>
      <c r="L12" s="18"/>
    </row>
    <row r="13" spans="1:12" ht="11.25">
      <c r="A13" s="11"/>
      <c r="B13" s="12"/>
      <c r="C13" s="19"/>
      <c r="D13" s="19"/>
      <c r="G13" s="19"/>
      <c r="H13" s="19"/>
      <c r="I13" s="19"/>
      <c r="J13" s="19"/>
      <c r="K13" s="19"/>
      <c r="L13" s="19"/>
    </row>
    <row r="14" spans="1:12" ht="12.75">
      <c r="A14" s="11" t="s">
        <v>21</v>
      </c>
      <c r="B14" s="12" t="s">
        <v>22</v>
      </c>
      <c r="C14" s="20">
        <v>27.3</v>
      </c>
      <c r="D14" s="20">
        <v>27.3</v>
      </c>
      <c r="E14" s="17">
        <f>+D14-C14</f>
        <v>0</v>
      </c>
      <c r="G14" s="20">
        <f>+(2.7+22.3)*G1</f>
        <v>27.500759532128207</v>
      </c>
      <c r="H14" s="20">
        <f>+(2.6+22.3)*H1</f>
        <v>28.01325649399969</v>
      </c>
      <c r="I14" s="20">
        <f>+(2.6+22.3)*I1</f>
        <v>28.63575649399969</v>
      </c>
      <c r="J14" s="20">
        <f>+(2.5+22.3)*J1</f>
        <v>29.140753455871174</v>
      </c>
      <c r="K14" s="20">
        <f>+(2.5+22.3)*K1</f>
        <v>29.76075345587117</v>
      </c>
      <c r="L14" s="20"/>
    </row>
    <row r="15" spans="1:12" ht="12.75">
      <c r="A15" s="11" t="s">
        <v>23</v>
      </c>
      <c r="B15" s="12" t="s">
        <v>24</v>
      </c>
      <c r="C15" s="20">
        <v>0</v>
      </c>
      <c r="D15" s="20">
        <v>0</v>
      </c>
      <c r="E15" s="17">
        <f>+D15-C15</f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/>
    </row>
    <row r="16" spans="1:12" ht="12.75">
      <c r="A16" s="11" t="s">
        <v>25</v>
      </c>
      <c r="B16" s="12"/>
      <c r="C16" s="20">
        <v>7.4</v>
      </c>
      <c r="D16" s="20">
        <v>7.4</v>
      </c>
      <c r="E16" s="17">
        <f>+D16-C16</f>
        <v>0</v>
      </c>
      <c r="G16" s="20">
        <f>11.9*G1</f>
        <v>13.090361537293026</v>
      </c>
      <c r="H16" s="20">
        <f>11.9*H1</f>
        <v>13.387861537293025</v>
      </c>
      <c r="I16" s="20">
        <f>11.9*I1</f>
        <v>13.685361537293025</v>
      </c>
      <c r="J16" s="20">
        <f>11.9*J1</f>
        <v>13.982861537293022</v>
      </c>
      <c r="K16" s="20">
        <f>11.9*K1</f>
        <v>14.280361537293022</v>
      </c>
      <c r="L16" s="20"/>
    </row>
    <row r="17" spans="1:12" ht="12.75">
      <c r="A17" s="11" t="s">
        <v>26</v>
      </c>
      <c r="B17" s="12" t="s">
        <v>27</v>
      </c>
      <c r="C17" s="20">
        <v>0</v>
      </c>
      <c r="D17" s="20">
        <v>2</v>
      </c>
      <c r="E17" s="17">
        <f>+D17-C17</f>
        <v>2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/>
    </row>
    <row r="18" spans="1:12" ht="12.75">
      <c r="A18" s="11" t="s">
        <v>28</v>
      </c>
      <c r="B18" s="12" t="s">
        <v>29</v>
      </c>
      <c r="C18" s="20">
        <v>0</v>
      </c>
      <c r="D18" s="20">
        <v>0</v>
      </c>
      <c r="E18" s="17">
        <f>+D18-C18</f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/>
    </row>
    <row r="19" spans="1:12" ht="11.25">
      <c r="A19" s="11"/>
      <c r="B19" s="12"/>
      <c r="C19" s="20"/>
      <c r="D19" s="20"/>
      <c r="G19" s="20"/>
      <c r="H19" s="20"/>
      <c r="I19" s="20"/>
      <c r="J19" s="20"/>
      <c r="K19" s="20"/>
      <c r="L19" s="20"/>
    </row>
    <row r="20" spans="1:12" ht="12.75">
      <c r="A20" s="21" t="s">
        <v>30</v>
      </c>
      <c r="B20" s="22"/>
      <c r="C20" s="23">
        <f>SUM(C14:C18)</f>
        <v>34.7</v>
      </c>
      <c r="D20" s="23">
        <f>SUM(D14:D18)</f>
        <v>36.7</v>
      </c>
      <c r="E20" s="17">
        <f>+D20-C20</f>
        <v>2</v>
      </c>
      <c r="G20" s="23">
        <f aca="true" t="shared" si="0" ref="G20:L20">SUM(G14:G18)</f>
        <v>40.591121069421234</v>
      </c>
      <c r="H20" s="23">
        <f t="shared" si="0"/>
        <v>41.40111803129272</v>
      </c>
      <c r="I20" s="23">
        <f t="shared" si="0"/>
        <v>42.32111803129271</v>
      </c>
      <c r="J20" s="23">
        <f t="shared" si="0"/>
        <v>43.123614993164196</v>
      </c>
      <c r="K20" s="23">
        <f t="shared" si="0"/>
        <v>44.04111499316419</v>
      </c>
      <c r="L20" s="23">
        <f t="shared" si="0"/>
        <v>0</v>
      </c>
    </row>
    <row r="21" spans="1:12" ht="11.25">
      <c r="A21" s="11" t="s">
        <v>31</v>
      </c>
      <c r="B21" s="12"/>
      <c r="C21" s="24">
        <f>+C20/C11</f>
        <v>0.15152838427947599</v>
      </c>
      <c r="D21" s="24">
        <f>+D20/D11</f>
        <v>0.16026200873362448</v>
      </c>
      <c r="G21" s="24">
        <f aca="true" t="shared" si="1" ref="G21:L21">+G20/G11</f>
        <v>0.17059639389736478</v>
      </c>
      <c r="H21" s="24">
        <f t="shared" si="1"/>
        <v>0.16261599646486966</v>
      </c>
      <c r="I21" s="24">
        <f t="shared" si="1"/>
        <v>0.16247240618101547</v>
      </c>
      <c r="J21" s="24">
        <f t="shared" si="1"/>
        <v>0.15998256320836965</v>
      </c>
      <c r="K21" s="24">
        <f t="shared" si="1"/>
        <v>0.15908105765062852</v>
      </c>
      <c r="L21" s="24" t="e">
        <f t="shared" si="1"/>
        <v>#VALUE!</v>
      </c>
    </row>
    <row r="22" spans="1:12" ht="11.25">
      <c r="A22" s="11"/>
      <c r="B22" s="12"/>
      <c r="C22" s="20"/>
      <c r="D22" s="20"/>
      <c r="G22" s="20"/>
      <c r="H22" s="20"/>
      <c r="I22" s="20"/>
      <c r="J22" s="20"/>
      <c r="K22" s="20"/>
      <c r="L22" s="20"/>
    </row>
    <row r="23" spans="1:12" ht="12.75">
      <c r="A23" s="14" t="s">
        <v>32</v>
      </c>
      <c r="B23" s="25"/>
      <c r="C23" s="26">
        <f>+C11+C20</f>
        <v>263.7</v>
      </c>
      <c r="D23" s="26">
        <f>+D11+D20</f>
        <v>265.7</v>
      </c>
      <c r="E23" s="17">
        <f>+D23-C23</f>
        <v>2</v>
      </c>
      <c r="G23" s="26">
        <f aca="true" t="shared" si="2" ref="G23:L23">+G11+G20</f>
        <v>278.52769254139446</v>
      </c>
      <c r="H23" s="26">
        <f t="shared" si="2"/>
        <v>295.9954933161172</v>
      </c>
      <c r="I23" s="26">
        <f t="shared" si="2"/>
        <v>302.8029993923742</v>
      </c>
      <c r="J23" s="26">
        <f t="shared" si="2"/>
        <v>312.6755844599726</v>
      </c>
      <c r="K23" s="26">
        <f t="shared" si="2"/>
        <v>320.88812395564315</v>
      </c>
      <c r="L23" s="26" t="e">
        <f t="shared" si="2"/>
        <v>#VALUE!</v>
      </c>
    </row>
    <row r="24" spans="1:12" ht="11.25">
      <c r="A24" s="11"/>
      <c r="B24" s="27"/>
      <c r="C24" s="28"/>
      <c r="D24" s="28"/>
      <c r="G24" s="28"/>
      <c r="H24" s="28"/>
      <c r="I24" s="28"/>
      <c r="J24" s="28"/>
      <c r="K24" s="28"/>
      <c r="L24" s="28"/>
    </row>
    <row r="25" spans="1:12" ht="12.75">
      <c r="A25" s="11" t="s">
        <v>33</v>
      </c>
      <c r="B25" s="12" t="s">
        <v>34</v>
      </c>
      <c r="C25" s="19">
        <v>3.4</v>
      </c>
      <c r="D25" s="19">
        <f>+C25</f>
        <v>3.4</v>
      </c>
      <c r="E25" s="17">
        <f>+D25-C25</f>
        <v>0</v>
      </c>
      <c r="G25" s="19">
        <f aca="true" t="shared" si="3" ref="G25:L25">-D44</f>
        <v>2.199749999999966</v>
      </c>
      <c r="H25" s="19">
        <f t="shared" si="3"/>
        <v>2.199749999999966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</row>
    <row r="26" spans="1:12" ht="11.25">
      <c r="A26" s="11"/>
      <c r="B26" s="12"/>
      <c r="C26" s="19"/>
      <c r="D26" s="19"/>
      <c r="G26" s="19"/>
      <c r="H26" s="19"/>
      <c r="I26" s="19"/>
      <c r="J26" s="19"/>
      <c r="K26" s="19"/>
      <c r="L26" s="19"/>
    </row>
    <row r="27" spans="1:12" s="32" customFormat="1" ht="12.75">
      <c r="A27" s="29" t="s">
        <v>35</v>
      </c>
      <c r="B27" s="30" t="s">
        <v>36</v>
      </c>
      <c r="C27" s="31">
        <f>+C23+C25</f>
        <v>267.09999999999997</v>
      </c>
      <c r="D27" s="31">
        <f>+D23+D25</f>
        <v>269.09999999999997</v>
      </c>
      <c r="E27" s="17">
        <f>+D27-C27</f>
        <v>2</v>
      </c>
      <c r="G27" s="31">
        <f aca="true" t="shared" si="4" ref="G27:L27">+G23+G25</f>
        <v>280.72744254139445</v>
      </c>
      <c r="H27" s="31">
        <f t="shared" si="4"/>
        <v>298.19524331611717</v>
      </c>
      <c r="I27" s="31">
        <f t="shared" si="4"/>
        <v>302.8029993923742</v>
      </c>
      <c r="J27" s="31">
        <f t="shared" si="4"/>
        <v>312.6755844599726</v>
      </c>
      <c r="K27" s="31">
        <f t="shared" si="4"/>
        <v>320.88812395564315</v>
      </c>
      <c r="L27" s="31" t="e">
        <f t="shared" si="4"/>
        <v>#VALUE!</v>
      </c>
    </row>
    <row r="28" spans="1:12" s="34" customFormat="1" ht="11.25">
      <c r="A28" s="11" t="s">
        <v>20</v>
      </c>
      <c r="B28" s="33"/>
      <c r="C28" s="18"/>
      <c r="D28" s="18">
        <f>+(D27/C27)</f>
        <v>1.0074878322725571</v>
      </c>
      <c r="G28" s="18">
        <f>+G27/D27</f>
        <v>1.0432086307744128</v>
      </c>
      <c r="H28" s="18">
        <f>+H27/G27</f>
        <v>1.062223345949326</v>
      </c>
      <c r="I28" s="18">
        <f>+I27/H27</f>
        <v>1.0154521447928408</v>
      </c>
      <c r="J28" s="18">
        <f>+J27/I27</f>
        <v>1.032603987039129</v>
      </c>
      <c r="K28" s="18">
        <f>+K27/J27</f>
        <v>1.026265368656317</v>
      </c>
      <c r="L28" s="18" t="e">
        <f>+L27/I27</f>
        <v>#VALUE!</v>
      </c>
    </row>
    <row r="29" spans="1:12" s="34" customFormat="1" ht="11.25">
      <c r="A29" s="35"/>
      <c r="B29" s="36"/>
      <c r="C29" s="28"/>
      <c r="D29" s="28"/>
      <c r="G29" s="28"/>
      <c r="H29" s="28"/>
      <c r="I29" s="28"/>
      <c r="J29" s="28"/>
      <c r="K29" s="28"/>
      <c r="L29" s="28"/>
    </row>
    <row r="30" spans="1:12" s="34" customFormat="1" ht="11.25">
      <c r="A30" s="35"/>
      <c r="B30" s="36"/>
      <c r="C30" s="28"/>
      <c r="D30" s="28"/>
      <c r="G30" s="28"/>
      <c r="H30" s="28"/>
      <c r="I30" s="28"/>
      <c r="J30" s="28"/>
      <c r="K30" s="28"/>
      <c r="L30" s="28"/>
    </row>
    <row r="31" spans="1:12" ht="12.75">
      <c r="A31" s="37" t="s">
        <v>37</v>
      </c>
      <c r="B31" s="38" t="s">
        <v>38</v>
      </c>
      <c r="C31" s="39">
        <f>+C27</f>
        <v>267.09999999999997</v>
      </c>
      <c r="D31" s="39">
        <v>267</v>
      </c>
      <c r="E31" s="17">
        <f>+D31-C31</f>
        <v>-0.0999999999999659</v>
      </c>
      <c r="G31" s="39">
        <f aca="true" t="shared" si="5" ref="G31:L31">+G27</f>
        <v>280.72744254139445</v>
      </c>
      <c r="H31" s="39">
        <f t="shared" si="5"/>
        <v>298.19524331611717</v>
      </c>
      <c r="I31" s="39">
        <f t="shared" si="5"/>
        <v>302.8029993923742</v>
      </c>
      <c r="J31" s="39">
        <f t="shared" si="5"/>
        <v>312.6755844599726</v>
      </c>
      <c r="K31" s="39">
        <f t="shared" si="5"/>
        <v>320.88812395564315</v>
      </c>
      <c r="L31" s="39" t="e">
        <f t="shared" si="5"/>
        <v>#VALUE!</v>
      </c>
    </row>
    <row r="32" spans="1:12" ht="11.25">
      <c r="A32" s="11"/>
      <c r="B32" s="40"/>
      <c r="C32" s="19"/>
      <c r="D32" s="19"/>
      <c r="G32" s="19"/>
      <c r="H32" s="19"/>
      <c r="I32" s="19"/>
      <c r="J32" s="19"/>
      <c r="K32" s="19"/>
      <c r="L32" s="19"/>
    </row>
    <row r="33" spans="1:12" ht="11.25">
      <c r="A33" s="11" t="s">
        <v>39</v>
      </c>
      <c r="B33" s="40"/>
      <c r="C33" s="41">
        <v>0.26</v>
      </c>
      <c r="D33" s="41">
        <v>0.26</v>
      </c>
      <c r="G33" s="41">
        <v>-0.09</v>
      </c>
      <c r="H33" s="41">
        <v>0.05</v>
      </c>
      <c r="I33" s="41">
        <v>-0.02</v>
      </c>
      <c r="J33" s="41">
        <v>0.02</v>
      </c>
      <c r="K33" s="41">
        <v>0</v>
      </c>
      <c r="L33" s="41">
        <v>0</v>
      </c>
    </row>
    <row r="34" spans="1:12" ht="11.25">
      <c r="A34" s="11"/>
      <c r="B34" s="40"/>
      <c r="C34" s="19"/>
      <c r="D34" s="19"/>
      <c r="G34" s="19"/>
      <c r="H34" s="19"/>
      <c r="I34" s="19"/>
      <c r="J34" s="19"/>
      <c r="K34" s="19"/>
      <c r="L34" s="19"/>
    </row>
    <row r="35" spans="1:12" ht="11.25">
      <c r="A35" s="11"/>
      <c r="B35" s="40"/>
      <c r="C35" s="19"/>
      <c r="D35" s="19"/>
      <c r="G35" s="19"/>
      <c r="H35" s="19"/>
      <c r="I35" s="19"/>
      <c r="J35" s="19"/>
      <c r="K35" s="19"/>
      <c r="L35" s="19"/>
    </row>
    <row r="36" spans="1:12" s="32" customFormat="1" ht="12.75">
      <c r="A36" s="14" t="s">
        <v>40</v>
      </c>
      <c r="B36" s="25"/>
      <c r="C36" s="16">
        <f>+C31-C27</f>
        <v>0</v>
      </c>
      <c r="D36" s="16">
        <f>+D31-D27</f>
        <v>-2.099999999999966</v>
      </c>
      <c r="E36" s="17">
        <f>+D36-C36</f>
        <v>-2.099999999999966</v>
      </c>
      <c r="G36" s="16">
        <f aca="true" t="shared" si="6" ref="G36:L36">+G31-G27</f>
        <v>0</v>
      </c>
      <c r="H36" s="16">
        <f t="shared" si="6"/>
        <v>0</v>
      </c>
      <c r="I36" s="16">
        <f t="shared" si="6"/>
        <v>0</v>
      </c>
      <c r="J36" s="16">
        <f t="shared" si="6"/>
        <v>0</v>
      </c>
      <c r="K36" s="16">
        <f t="shared" si="6"/>
        <v>0</v>
      </c>
      <c r="L36" s="16" t="e">
        <f t="shared" si="6"/>
        <v>#VALUE!</v>
      </c>
    </row>
    <row r="37" spans="1:12" s="32" customFormat="1" ht="11.25">
      <c r="A37" s="11"/>
      <c r="B37" s="42"/>
      <c r="C37" s="41">
        <f>+C36/C27</f>
        <v>0</v>
      </c>
      <c r="D37" s="41">
        <f>+D36/D27</f>
        <v>-0.007803790412485939</v>
      </c>
      <c r="G37" s="41">
        <f aca="true" t="shared" si="7" ref="G37:L37">+G36/G27</f>
        <v>0</v>
      </c>
      <c r="H37" s="41">
        <f t="shared" si="7"/>
        <v>0</v>
      </c>
      <c r="I37" s="41">
        <f t="shared" si="7"/>
        <v>0</v>
      </c>
      <c r="J37" s="41">
        <f t="shared" si="7"/>
        <v>0</v>
      </c>
      <c r="K37" s="41">
        <f t="shared" si="7"/>
        <v>0</v>
      </c>
      <c r="L37" s="41" t="e">
        <f t="shared" si="7"/>
        <v>#VALUE!</v>
      </c>
    </row>
    <row r="38" spans="1:12" s="32" customFormat="1" ht="11.25">
      <c r="A38" s="11"/>
      <c r="B38" s="42"/>
      <c r="C38" s="19"/>
      <c r="D38" s="19"/>
      <c r="G38" s="19"/>
      <c r="H38" s="19"/>
      <c r="I38" s="19"/>
      <c r="J38" s="19"/>
      <c r="K38" s="19"/>
      <c r="L38" s="19"/>
    </row>
    <row r="39" spans="1:12" s="34" customFormat="1" ht="11.25">
      <c r="A39" s="35" t="s">
        <v>41</v>
      </c>
      <c r="B39" s="36"/>
      <c r="C39" s="43">
        <v>0.0475</v>
      </c>
      <c r="D39" s="43">
        <v>0.0475</v>
      </c>
      <c r="G39" s="43">
        <v>0.0475</v>
      </c>
      <c r="H39" s="43">
        <v>0.0475</v>
      </c>
      <c r="I39" s="43">
        <v>0.0475</v>
      </c>
      <c r="J39" s="43">
        <v>0.0475</v>
      </c>
      <c r="K39" s="43">
        <v>0.0475</v>
      </c>
      <c r="L39" s="43">
        <v>0.0475</v>
      </c>
    </row>
    <row r="40" spans="1:12" s="34" customFormat="1" ht="11.25">
      <c r="A40" s="35" t="s">
        <v>42</v>
      </c>
      <c r="B40" s="36"/>
      <c r="C40" s="44">
        <f>IF(C36&lt;0,C39,C39+0.03)</f>
        <v>0.0775</v>
      </c>
      <c r="D40" s="44">
        <f>IF(D36&lt;0,D39,D39+0.03)</f>
        <v>0.0475</v>
      </c>
      <c r="G40" s="44">
        <f aca="true" t="shared" si="8" ref="G40:L40">IF(G36&lt;0,G39,G39+0.03)</f>
        <v>0.0775</v>
      </c>
      <c r="H40" s="44">
        <f t="shared" si="8"/>
        <v>0.0775</v>
      </c>
      <c r="I40" s="44">
        <f t="shared" si="8"/>
        <v>0.0775</v>
      </c>
      <c r="J40" s="44">
        <f t="shared" si="8"/>
        <v>0.0775</v>
      </c>
      <c r="K40" s="44">
        <f t="shared" si="8"/>
        <v>0.0775</v>
      </c>
      <c r="L40" s="44" t="e">
        <f t="shared" si="8"/>
        <v>#VALUE!</v>
      </c>
    </row>
    <row r="41" spans="1:12" s="34" customFormat="1" ht="11.25">
      <c r="A41" s="35"/>
      <c r="B41" s="36"/>
      <c r="C41" s="44"/>
      <c r="D41" s="44"/>
      <c r="G41" s="44"/>
      <c r="H41" s="44"/>
      <c r="I41" s="44"/>
      <c r="J41" s="44"/>
      <c r="K41" s="44"/>
      <c r="L41" s="44"/>
    </row>
    <row r="42" spans="1:12" s="34" customFormat="1" ht="11.25">
      <c r="A42" s="35" t="s">
        <v>43</v>
      </c>
      <c r="B42" s="36"/>
      <c r="C42" s="26">
        <f>ROUND(C36*C40,6)</f>
        <v>0</v>
      </c>
      <c r="D42" s="26">
        <f>ROUND(D36*D40,6)</f>
        <v>-0.09975</v>
      </c>
      <c r="G42" s="26">
        <f aca="true" t="shared" si="9" ref="G42:L42">ROUND(G36*G40,6)</f>
        <v>0</v>
      </c>
      <c r="H42" s="26">
        <f t="shared" si="9"/>
        <v>0</v>
      </c>
      <c r="I42" s="26">
        <f t="shared" si="9"/>
        <v>0</v>
      </c>
      <c r="J42" s="26">
        <f t="shared" si="9"/>
        <v>0</v>
      </c>
      <c r="K42" s="26">
        <f t="shared" si="9"/>
        <v>0</v>
      </c>
      <c r="L42" s="26" t="e">
        <f t="shared" si="9"/>
        <v>#VALUE!</v>
      </c>
    </row>
    <row r="43" spans="1:12" s="34" customFormat="1" ht="11.25">
      <c r="A43" s="35"/>
      <c r="B43" s="36"/>
      <c r="C43" s="28"/>
      <c r="D43" s="28"/>
      <c r="G43" s="28"/>
      <c r="H43" s="28"/>
      <c r="I43" s="28"/>
      <c r="J43" s="28"/>
      <c r="K43" s="28"/>
      <c r="L43" s="28"/>
    </row>
    <row r="44" spans="1:12" s="34" customFormat="1" ht="12.75">
      <c r="A44" s="45" t="s">
        <v>44</v>
      </c>
      <c r="B44" s="46" t="s">
        <v>34</v>
      </c>
      <c r="C44" s="26">
        <f>C36+C42</f>
        <v>0</v>
      </c>
      <c r="D44" s="26">
        <f>D36+D42</f>
        <v>-2.199749999999966</v>
      </c>
      <c r="E44" s="17">
        <f>+D44-C44</f>
        <v>-2.199749999999966</v>
      </c>
      <c r="G44" s="26">
        <f aca="true" t="shared" si="10" ref="G44:L44">G36+G42</f>
        <v>0</v>
      </c>
      <c r="H44" s="26">
        <f t="shared" si="10"/>
        <v>0</v>
      </c>
      <c r="I44" s="26">
        <f t="shared" si="10"/>
        <v>0</v>
      </c>
      <c r="J44" s="26">
        <f t="shared" si="10"/>
        <v>0</v>
      </c>
      <c r="K44" s="26">
        <f t="shared" si="10"/>
        <v>0</v>
      </c>
      <c r="L44" s="26" t="e">
        <f t="shared" si="10"/>
        <v>#VALUE!</v>
      </c>
    </row>
    <row r="45" spans="1:12" s="34" customFormat="1" ht="11.25">
      <c r="A45" s="35"/>
      <c r="B45" s="36"/>
      <c r="C45" s="47">
        <f>+C44/C27</f>
        <v>0</v>
      </c>
      <c r="D45" s="47">
        <f>+D44/D27</f>
        <v>-0.008174470457079027</v>
      </c>
      <c r="G45" s="47">
        <f aca="true" t="shared" si="11" ref="G45:L45">+G44/G27</f>
        <v>0</v>
      </c>
      <c r="H45" s="47">
        <f t="shared" si="11"/>
        <v>0</v>
      </c>
      <c r="I45" s="47">
        <f t="shared" si="11"/>
        <v>0</v>
      </c>
      <c r="J45" s="47">
        <f t="shared" si="11"/>
        <v>0</v>
      </c>
      <c r="K45" s="47">
        <f t="shared" si="11"/>
        <v>0</v>
      </c>
      <c r="L45" s="47" t="e">
        <f t="shared" si="11"/>
        <v>#VALUE!</v>
      </c>
    </row>
    <row r="47" spans="1:12" ht="11.25">
      <c r="A47" s="48" t="s">
        <v>45</v>
      </c>
      <c r="B47" s="49"/>
      <c r="C47" s="50"/>
      <c r="D47" s="50"/>
      <c r="E47" s="51"/>
      <c r="F47" s="51"/>
      <c r="G47" s="50"/>
      <c r="H47" s="50"/>
      <c r="I47" s="50"/>
      <c r="J47" s="50"/>
      <c r="K47" s="50"/>
      <c r="L47" s="52"/>
    </row>
    <row r="48" spans="1:12" ht="11.25">
      <c r="A48" s="11"/>
      <c r="B48" s="42"/>
      <c r="C48" s="8"/>
      <c r="D48" s="8"/>
      <c r="E48" s="32"/>
      <c r="F48" s="32"/>
      <c r="G48" s="8"/>
      <c r="H48" s="8"/>
      <c r="I48" s="8"/>
      <c r="J48" s="8"/>
      <c r="K48" s="8"/>
      <c r="L48" s="53"/>
    </row>
    <row r="49" spans="1:12" ht="11.25">
      <c r="A49" s="11" t="s">
        <v>46</v>
      </c>
      <c r="B49" s="42"/>
      <c r="C49" s="8"/>
      <c r="D49" s="8"/>
      <c r="E49" s="32"/>
      <c r="F49" s="32"/>
      <c r="G49" s="8"/>
      <c r="H49" s="8"/>
      <c r="I49" s="8"/>
      <c r="J49" s="8"/>
      <c r="K49" s="8"/>
      <c r="L49" s="53"/>
    </row>
    <row r="50" spans="1:12" ht="11.25">
      <c r="A50" s="11" t="s">
        <v>47</v>
      </c>
      <c r="B50" s="42"/>
      <c r="C50" s="8"/>
      <c r="D50" s="8"/>
      <c r="E50" s="32"/>
      <c r="F50" s="32"/>
      <c r="G50" s="8"/>
      <c r="H50" s="8"/>
      <c r="I50" s="8"/>
      <c r="J50" s="8"/>
      <c r="K50" s="8"/>
      <c r="L50" s="53"/>
    </row>
    <row r="51" spans="1:12" ht="11.25">
      <c r="A51" s="54" t="s">
        <v>48</v>
      </c>
      <c r="B51" s="55"/>
      <c r="C51" s="56"/>
      <c r="D51" s="56"/>
      <c r="E51" s="57"/>
      <c r="F51" s="57"/>
      <c r="G51" s="56"/>
      <c r="H51" s="56"/>
      <c r="I51" s="56"/>
      <c r="J51" s="56"/>
      <c r="K51" s="56"/>
      <c r="L51" s="58"/>
    </row>
    <row r="54" ht="11.25">
      <c r="A54" s="4" t="s">
        <v>49</v>
      </c>
    </row>
  </sheetData>
  <conditionalFormatting sqref="C25:D26 G25:L26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&amp;LCompany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B10"/>
  <sheetViews>
    <sheetView workbookViewId="0" topLeftCell="A1">
      <selection activeCell="C33" sqref="C33"/>
    </sheetView>
  </sheetViews>
  <sheetFormatPr defaultColWidth="9.140625" defaultRowHeight="12.75"/>
  <sheetData>
    <row r="4" ht="12.75">
      <c r="B4" t="s">
        <v>59</v>
      </c>
    </row>
    <row r="6" ht="12.75">
      <c r="B6" t="s">
        <v>60</v>
      </c>
    </row>
    <row r="8" ht="12.75">
      <c r="B8" t="s">
        <v>61</v>
      </c>
    </row>
    <row r="10" ht="12.75">
      <c r="B10" t="s">
        <v>62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28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65.421875" style="1" customWidth="1"/>
    <col min="2" max="2" width="13.421875" style="3" customWidth="1"/>
    <col min="3" max="3" width="11.7109375" style="3" customWidth="1"/>
    <col min="4" max="7" width="11.57421875" style="3" customWidth="1"/>
    <col min="8" max="16384" width="9.140625" style="1" customWidth="1"/>
  </cols>
  <sheetData>
    <row r="4" ht="11.25">
      <c r="B4" s="59" t="s">
        <v>58</v>
      </c>
    </row>
    <row r="6" spans="1:7" ht="12.75">
      <c r="A6"/>
      <c r="B6" s="60"/>
      <c r="C6" s="60"/>
      <c r="D6" s="60"/>
      <c r="E6" s="60"/>
      <c r="F6" s="60"/>
      <c r="G6" s="60"/>
    </row>
    <row r="7" spans="1:7" ht="12.75">
      <c r="A7"/>
      <c r="B7" s="60">
        <v>20078</v>
      </c>
      <c r="C7" s="60">
        <v>20089</v>
      </c>
      <c r="D7" s="60">
        <v>200910</v>
      </c>
      <c r="E7" s="60">
        <v>201011</v>
      </c>
      <c r="F7" s="60">
        <v>201112</v>
      </c>
      <c r="G7" s="60">
        <v>201213</v>
      </c>
    </row>
    <row r="8" spans="1:7" ht="12.75">
      <c r="A8"/>
      <c r="B8" s="60"/>
      <c r="C8" s="60"/>
      <c r="D8" s="60"/>
      <c r="E8" s="60"/>
      <c r="F8" s="60"/>
      <c r="G8" s="60"/>
    </row>
    <row r="9" spans="1:7" s="32" customFormat="1" ht="11.25">
      <c r="A9" s="14" t="s">
        <v>50</v>
      </c>
      <c r="B9" s="73">
        <v>252</v>
      </c>
      <c r="C9" s="73">
        <v>263.1</v>
      </c>
      <c r="D9" s="73">
        <v>263.2</v>
      </c>
      <c r="E9" s="73">
        <v>266</v>
      </c>
      <c r="F9" s="73">
        <v>267.3</v>
      </c>
      <c r="G9" s="73">
        <v>262.6</v>
      </c>
    </row>
    <row r="10" spans="1:7" ht="11.25">
      <c r="A10" s="11"/>
      <c r="B10" s="74"/>
      <c r="C10" s="74"/>
      <c r="D10" s="74"/>
      <c r="E10" s="74"/>
      <c r="F10" s="74"/>
      <c r="G10" s="74"/>
    </row>
    <row r="11" spans="1:7" ht="11.25">
      <c r="A11" s="11" t="s">
        <v>52</v>
      </c>
      <c r="B11" s="74"/>
      <c r="C11" s="74"/>
      <c r="D11" s="74"/>
      <c r="E11" s="74"/>
      <c r="F11" s="74"/>
      <c r="G11" s="74"/>
    </row>
    <row r="12" spans="1:7" ht="11.25">
      <c r="A12" s="11"/>
      <c r="B12" s="74"/>
      <c r="C12" s="74"/>
      <c r="D12" s="74"/>
      <c r="E12" s="74"/>
      <c r="F12" s="74"/>
      <c r="G12" s="74"/>
    </row>
    <row r="13" spans="1:7" s="32" customFormat="1" ht="11.25">
      <c r="A13" s="29" t="s">
        <v>54</v>
      </c>
      <c r="B13" s="75">
        <v>267</v>
      </c>
      <c r="C13" s="75">
        <f>+'SE AR DT'!G27</f>
        <v>280.72744254139445</v>
      </c>
      <c r="D13" s="75">
        <f>+'SE AR DT'!H27</f>
        <v>298.19524331611717</v>
      </c>
      <c r="E13" s="75">
        <f>+'SE AR DT'!I27</f>
        <v>302.8029993923742</v>
      </c>
      <c r="F13" s="75">
        <f>+'SE AR DT'!J27</f>
        <v>312.6755844599726</v>
      </c>
      <c r="G13" s="75">
        <f>+'SE AR DT'!K27</f>
        <v>320.88812395564315</v>
      </c>
    </row>
    <row r="14" spans="1:7" ht="11.25">
      <c r="A14" s="11"/>
      <c r="B14" s="74"/>
      <c r="C14" s="74"/>
      <c r="D14" s="74"/>
      <c r="E14" s="74"/>
      <c r="F14" s="74"/>
      <c r="G14" s="74"/>
    </row>
    <row r="15" spans="1:7" ht="11.25">
      <c r="A15" s="11" t="s">
        <v>57</v>
      </c>
      <c r="B15" s="74">
        <v>2</v>
      </c>
      <c r="C15" s="74">
        <f>-B22</f>
        <v>-2</v>
      </c>
      <c r="D15" s="74">
        <v>0</v>
      </c>
      <c r="E15" s="74">
        <v>0</v>
      </c>
      <c r="F15" s="74">
        <v>0</v>
      </c>
      <c r="G15" s="74">
        <v>0</v>
      </c>
    </row>
    <row r="16" spans="1:7" ht="11.25">
      <c r="A16" s="11"/>
      <c r="B16" s="74"/>
      <c r="C16" s="74"/>
      <c r="D16" s="74"/>
      <c r="E16" s="74"/>
      <c r="F16" s="74"/>
      <c r="G16" s="74"/>
    </row>
    <row r="17" spans="1:7" s="32" customFormat="1" ht="11.25">
      <c r="A17" s="29" t="s">
        <v>51</v>
      </c>
      <c r="B17" s="75">
        <f aca="true" t="shared" si="0" ref="B17:G17">+B13+B15</f>
        <v>269</v>
      </c>
      <c r="C17" s="75">
        <f t="shared" si="0"/>
        <v>278.72744254139445</v>
      </c>
      <c r="D17" s="75">
        <f t="shared" si="0"/>
        <v>298.19524331611717</v>
      </c>
      <c r="E17" s="75">
        <f t="shared" si="0"/>
        <v>302.8029993923742</v>
      </c>
      <c r="F17" s="75">
        <f t="shared" si="0"/>
        <v>312.6755844599726</v>
      </c>
      <c r="G17" s="75">
        <f t="shared" si="0"/>
        <v>320.88812395564315</v>
      </c>
    </row>
    <row r="18" spans="1:7" s="34" customFormat="1" ht="11.25">
      <c r="A18" s="11" t="s">
        <v>20</v>
      </c>
      <c r="B18" s="80">
        <f>+'SE AR DT'!D28</f>
        <v>1.0074878322725571</v>
      </c>
      <c r="C18" s="80">
        <f>+C17/B17</f>
        <v>1.0361614964364105</v>
      </c>
      <c r="D18" s="80">
        <f>+D17/C17</f>
        <v>1.069845296168968</v>
      </c>
      <c r="E18" s="80">
        <f>+E17/D17</f>
        <v>1.0154521447928408</v>
      </c>
      <c r="F18" s="80">
        <f>+F17/E17</f>
        <v>1.032603987039129</v>
      </c>
      <c r="G18" s="80">
        <f>+G17/F17</f>
        <v>1.026265368656317</v>
      </c>
    </row>
    <row r="19" spans="1:7" s="34" customFormat="1" ht="11.25">
      <c r="A19" s="35"/>
      <c r="B19" s="74"/>
      <c r="C19" s="74"/>
      <c r="D19" s="74"/>
      <c r="E19" s="74"/>
      <c r="F19" s="74"/>
      <c r="G19" s="74"/>
    </row>
    <row r="20" spans="1:7" ht="11.25">
      <c r="A20" s="37" t="s">
        <v>56</v>
      </c>
      <c r="B20" s="76">
        <v>267</v>
      </c>
      <c r="C20" s="76">
        <f>+C17</f>
        <v>278.72744254139445</v>
      </c>
      <c r="D20" s="76">
        <f>+D17</f>
        <v>298.19524331611717</v>
      </c>
      <c r="E20" s="76">
        <f>+E17</f>
        <v>302.8029993923742</v>
      </c>
      <c r="F20" s="76">
        <f>+F17</f>
        <v>312.6755844599726</v>
      </c>
      <c r="G20" s="76">
        <f>+G17</f>
        <v>320.88812395564315</v>
      </c>
    </row>
    <row r="21" spans="1:7" s="2" customFormat="1" ht="11.25">
      <c r="A21" s="62"/>
      <c r="B21" s="77"/>
      <c r="C21" s="77"/>
      <c r="D21" s="77"/>
      <c r="E21" s="77"/>
      <c r="F21" s="77"/>
      <c r="G21" s="77"/>
    </row>
    <row r="22" spans="1:29" s="67" customFormat="1" ht="15.75">
      <c r="A22" s="66" t="s">
        <v>55</v>
      </c>
      <c r="B22" s="78">
        <f aca="true" t="shared" si="1" ref="B22:G22">+B17-B20</f>
        <v>2</v>
      </c>
      <c r="C22" s="78">
        <f t="shared" si="1"/>
        <v>0</v>
      </c>
      <c r="D22" s="78">
        <f t="shared" si="1"/>
        <v>0</v>
      </c>
      <c r="E22" s="78">
        <f t="shared" si="1"/>
        <v>0</v>
      </c>
      <c r="F22" s="78">
        <f t="shared" si="1"/>
        <v>0</v>
      </c>
      <c r="G22" s="78">
        <f t="shared" si="1"/>
        <v>0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7" s="70" customFormat="1" ht="15.75">
      <c r="A23" s="68"/>
      <c r="B23" s="69"/>
      <c r="C23" s="69"/>
      <c r="D23" s="69"/>
      <c r="E23" s="69"/>
      <c r="F23" s="69"/>
      <c r="G23" s="69"/>
    </row>
    <row r="24" spans="1:7" s="70" customFormat="1" ht="15.75">
      <c r="A24" s="68"/>
      <c r="B24" s="69"/>
      <c r="C24" s="69"/>
      <c r="D24" s="69"/>
      <c r="E24" s="69"/>
      <c r="F24" s="69"/>
      <c r="G24" s="69"/>
    </row>
    <row r="25" spans="1:29" s="72" customFormat="1" ht="31.5">
      <c r="A25" s="81" t="s">
        <v>39</v>
      </c>
      <c r="B25" s="71">
        <f>+'SE AR DT'!D33</f>
        <v>0.26</v>
      </c>
      <c r="C25" s="71">
        <v>-0.09</v>
      </c>
      <c r="D25" s="71">
        <f>+'SE AR DT'!H33</f>
        <v>0.05</v>
      </c>
      <c r="E25" s="71">
        <f>+'SE AR DT'!I33</f>
        <v>-0.02</v>
      </c>
      <c r="F25" s="71">
        <f>+'SE AR DT'!J33</f>
        <v>0.02</v>
      </c>
      <c r="G25" s="71">
        <f>+'SE AR DT'!K33</f>
        <v>0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</row>
    <row r="26" spans="1:7" s="65" customFormat="1" ht="18">
      <c r="A26" s="63"/>
      <c r="B26" s="64"/>
      <c r="C26" s="64"/>
      <c r="D26" s="64"/>
      <c r="E26" s="64"/>
      <c r="F26" s="64"/>
      <c r="G26" s="64"/>
    </row>
    <row r="28" spans="1:7" ht="11.25">
      <c r="A28" s="4" t="s">
        <v>53</v>
      </c>
      <c r="B28" s="61"/>
      <c r="C28" s="61"/>
      <c r="D28" s="61"/>
      <c r="E28" s="61"/>
      <c r="F28" s="61"/>
      <c r="G28" s="61"/>
    </row>
  </sheetData>
  <printOptions/>
  <pageMargins left="0.75" right="0.75" top="1" bottom="1" header="0.5" footer="0.5"/>
  <pageSetup fitToHeight="1" fitToWidth="1" horizontalDpi="600" verticalDpi="600" orientation="landscape" paperSize="9" scale="97" r:id="rId1"/>
  <headerFooter alignWithMargins="0">
    <oddFooter>&amp;LCompany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IT</cp:lastModifiedBy>
  <dcterms:created xsi:type="dcterms:W3CDTF">2007-10-15T10:03:07Z</dcterms:created>
  <dcterms:modified xsi:type="dcterms:W3CDTF">2007-10-15T13:46:54Z</dcterms:modified>
  <cp:category/>
  <cp:version/>
  <cp:contentType/>
  <cp:contentStatus/>
</cp:coreProperties>
</file>