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20120" windowHeight="39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<sst xmlns="http://schemas.openxmlformats.org/spreadsheetml/2006/main" count="43" uniqueCount="43">
  <si>
    <t>Mod 0375 - Examples of potential Impact</t>
  </si>
  <si>
    <t>5 "small" Shippers, accounting for approximately 1.5% of WWU market share</t>
  </si>
  <si>
    <t>IA Score</t>
  </si>
  <si>
    <t>% of Max</t>
  </si>
  <si>
    <t>Shipper ID</t>
  </si>
  <si>
    <t>IA Credit Value</t>
  </si>
  <si>
    <t>RAV alternative (V3.1.7)*</t>
  </si>
  <si>
    <t>DNO  RAV from Electricity Distribution Price Control Review Final Proposals (7 Dec 2009)</t>
  </si>
  <si>
    <t>WWU</t>
  </si>
  <si>
    <t>NG***</t>
  </si>
  <si>
    <t>NGN</t>
  </si>
  <si>
    <t>ScGN</t>
  </si>
  <si>
    <t>SoGN</t>
  </si>
  <si>
    <t>All GTs</t>
  </si>
  <si>
    <t>CN West</t>
  </si>
  <si>
    <t>CN East</t>
  </si>
  <si>
    <t>ENW</t>
  </si>
  <si>
    <t>CE NEDL</t>
  </si>
  <si>
    <t>CE YEDL</t>
  </si>
  <si>
    <t>WPD S Wales</t>
  </si>
  <si>
    <t>WPD S West</t>
  </si>
  <si>
    <t>EDFE LPN</t>
  </si>
  <si>
    <t>EDFE SPN</t>
  </si>
  <si>
    <t>EDFE EPN</t>
  </si>
  <si>
    <t>SP Distribution</t>
  </si>
  <si>
    <t>SP Manweb</t>
  </si>
  <si>
    <t>SSE Hydro</t>
  </si>
  <si>
    <t>SSE Southern</t>
  </si>
  <si>
    <t>All DNOs</t>
  </si>
  <si>
    <t>RAV</t>
  </si>
  <si>
    <t>2% RAV (Max Credit)</t>
  </si>
  <si>
    <t>Shipper 1</t>
  </si>
  <si>
    <t>Shipper 2</t>
  </si>
  <si>
    <t>Shipper 3a</t>
  </si>
  <si>
    <t>Shipper 3b</t>
  </si>
  <si>
    <t>Shipper 4</t>
  </si>
  <si>
    <t>Shipper 5</t>
  </si>
  <si>
    <t>Totals**</t>
  </si>
  <si>
    <t>x5 GTs</t>
  </si>
  <si>
    <t>*RAV based on Ofgem GD Annual Report 2008</t>
  </si>
  <si>
    <t>**Based on the highest value for Ship3  (i.e. includes Shipper 3a not Shipper 3b)</t>
  </si>
  <si>
    <t>***Includes an assumed £3.3bn for NG NTS</t>
  </si>
  <si>
    <t>% above to IA value to be afforded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</si>
</sst>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"/>
    <numFmt numFmtId="166" formatCode="0.0000000%"/>
  </numFmts>
  <fonts count="45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6"/>
      <color indexed="8"/>
      <name val="Calibri"/>
      <family val="2"/>
    </font>
    <font>
      <sz val="10"/>
      <color indexed="8"/>
      <name val="Calibri"/>
      <family val="2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u val="single"/>
      <sz val="12"/>
      <color theme="1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 horizontal="left"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0" fontId="0" fillId="0" borderId="0" xfId="0" applyNumberFormat="1" applyAlignment="1">
      <alignment/>
    </xf>
    <xf numFmtId="164" fontId="0" fillId="0" borderId="13" xfId="0" applyNumberFormat="1" applyBorder="1" applyAlignment="1">
      <alignment/>
    </xf>
    <xf numFmtId="9" fontId="0" fillId="0" borderId="13" xfId="0" applyNumberFormat="1" applyBorder="1" applyAlignment="1">
      <alignment/>
    </xf>
    <xf numFmtId="0" fontId="0" fillId="0" borderId="13" xfId="0" applyBorder="1" applyAlignment="1">
      <alignment horizontal="center" vertical="center"/>
    </xf>
    <xf numFmtId="9" fontId="0" fillId="0" borderId="0" xfId="57" applyFont="1" applyAlignment="1">
      <alignment/>
    </xf>
    <xf numFmtId="0" fontId="42" fillId="0" borderId="13" xfId="0" applyFont="1" applyBorder="1" applyAlignment="1">
      <alignment horizontal="center" vertical="center"/>
    </xf>
    <xf numFmtId="164" fontId="42" fillId="0" borderId="13" xfId="0" applyNumberFormat="1" applyFont="1" applyBorder="1" applyAlignment="1">
      <alignment/>
    </xf>
    <xf numFmtId="164" fontId="43" fillId="0" borderId="0" xfId="0" applyNumberFormat="1" applyFont="1" applyAlignment="1">
      <alignment/>
    </xf>
    <xf numFmtId="9" fontId="0" fillId="0" borderId="14" xfId="57" applyFont="1" applyFill="1" applyBorder="1" applyAlignment="1">
      <alignment/>
    </xf>
    <xf numFmtId="16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44" fillId="0" borderId="0" xfId="0" applyFont="1" applyAlignment="1">
      <alignment horizontal="left" vertical="center"/>
    </xf>
    <xf numFmtId="3" fontId="0" fillId="0" borderId="0" xfId="0" applyNumberFormat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9" fontId="0" fillId="0" borderId="0" xfId="57" applyFont="1" applyFill="1" applyBorder="1" applyAlignment="1">
      <alignment/>
    </xf>
    <xf numFmtId="164" fontId="42" fillId="0" borderId="0" xfId="0" applyNumberFormat="1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keberrisford\Library\Mail%20Downloads\Mod%200375%20IA%20examples%20v1%201%20J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83 Payment Model"/>
      <sheetName val="Credit vs. RAV"/>
      <sheetName val="GT RAVs"/>
    </sheetNames>
    <sheetDataSet>
      <sheetData sheetId="2">
        <row r="5">
          <cell r="C5">
            <v>3300000000</v>
          </cell>
        </row>
        <row r="6">
          <cell r="C6">
            <v>2387000000</v>
          </cell>
        </row>
        <row r="7">
          <cell r="C7">
            <v>1352000000</v>
          </cell>
        </row>
        <row r="8">
          <cell r="C8">
            <v>1539000000</v>
          </cell>
        </row>
        <row r="9">
          <cell r="C9">
            <v>1193000000</v>
          </cell>
          <cell r="F9">
            <v>7.20575221238938</v>
          </cell>
        </row>
        <row r="10">
          <cell r="C10">
            <v>1485000000</v>
          </cell>
          <cell r="F10">
            <v>1.095132743362832</v>
          </cell>
        </row>
        <row r="11">
          <cell r="C11">
            <v>1045000000</v>
          </cell>
          <cell r="F11">
            <v>0.7706489675516224</v>
          </cell>
        </row>
        <row r="12">
          <cell r="C12">
            <v>2460000000</v>
          </cell>
          <cell r="F12">
            <v>1.8141592920353982</v>
          </cell>
        </row>
        <row r="13">
          <cell r="C13">
            <v>1356000000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C37"/>
  <sheetViews>
    <sheetView tabSelected="1" workbookViewId="0" topLeftCell="A1">
      <selection activeCell="D6" sqref="D6:D7"/>
    </sheetView>
  </sheetViews>
  <sheetFormatPr defaultColWidth="8.8515625" defaultRowHeight="15"/>
  <cols>
    <col min="1" max="2" width="8.8515625" style="0" customWidth="1"/>
    <col min="3" max="3" width="2.7109375" style="0" customWidth="1"/>
    <col min="4" max="4" width="12.421875" style="4" customWidth="1"/>
    <col min="5" max="10" width="15.421875" style="0" customWidth="1"/>
    <col min="11" max="11" width="18.00390625" style="0" customWidth="1"/>
    <col min="12" max="12" width="2.421875" style="0" customWidth="1"/>
    <col min="13" max="15" width="13.8515625" style="0" bestFit="1" customWidth="1"/>
    <col min="16" max="16" width="12.140625" style="0" bestFit="1" customWidth="1"/>
    <col min="17" max="17" width="13.8515625" style="0" bestFit="1" customWidth="1"/>
    <col min="18" max="19" width="12.140625" style="0" bestFit="1" customWidth="1"/>
    <col min="20" max="24" width="13.8515625" style="0" bestFit="1" customWidth="1"/>
    <col min="25" max="25" width="12.140625" style="0" bestFit="1" customWidth="1"/>
    <col min="26" max="26" width="13.8515625" style="0" bestFit="1" customWidth="1"/>
    <col min="27" max="27" width="14.8515625" style="0" bestFit="1" customWidth="1"/>
    <col min="28" max="28" width="13.421875" style="0" bestFit="1" customWidth="1"/>
  </cols>
  <sheetData>
    <row r="3" spans="1:26" ht="15">
      <c r="A3" s="1" t="s">
        <v>0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>
      <c r="A4" s="3" t="s">
        <v>1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8:27" ht="13.5">
      <c r="H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3.5">
      <c r="A6" s="31" t="s">
        <v>2</v>
      </c>
      <c r="B6" s="31" t="s">
        <v>3</v>
      </c>
      <c r="D6" s="34" t="s">
        <v>4</v>
      </c>
      <c r="E6" s="34" t="s">
        <v>5</v>
      </c>
      <c r="F6" s="31" t="s">
        <v>6</v>
      </c>
      <c r="G6" s="31"/>
      <c r="H6" s="31"/>
      <c r="I6" s="31"/>
      <c r="J6" s="31"/>
      <c r="K6" s="31"/>
      <c r="M6" s="6" t="s">
        <v>7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8"/>
    </row>
    <row r="7" spans="1:27" s="9" customFormat="1" ht="30" customHeight="1">
      <c r="A7" s="31"/>
      <c r="B7" s="31"/>
      <c r="D7" s="34"/>
      <c r="E7" s="34"/>
      <c r="F7" s="10" t="s">
        <v>8</v>
      </c>
      <c r="G7" s="11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  <c r="R7" s="10" t="s">
        <v>19</v>
      </c>
      <c r="S7" s="10" t="s">
        <v>20</v>
      </c>
      <c r="T7" s="10" t="s">
        <v>21</v>
      </c>
      <c r="U7" s="10" t="s">
        <v>22</v>
      </c>
      <c r="V7" s="10" t="s">
        <v>23</v>
      </c>
      <c r="W7" s="10" t="s">
        <v>24</v>
      </c>
      <c r="X7" s="10" t="s">
        <v>25</v>
      </c>
      <c r="Y7" s="10" t="s">
        <v>26</v>
      </c>
      <c r="Z7" s="10" t="s">
        <v>27</v>
      </c>
      <c r="AA7" s="10" t="s">
        <v>28</v>
      </c>
    </row>
    <row r="8" spans="1:29" ht="13.5">
      <c r="A8" s="12"/>
      <c r="B8" s="12"/>
      <c r="C8" s="13"/>
      <c r="D8" s="32" t="s">
        <v>29</v>
      </c>
      <c r="E8" s="33"/>
      <c r="F8" s="14">
        <f>'[1]GT RAVs'!C13</f>
        <v>1356000000</v>
      </c>
      <c r="G8" s="14">
        <f>SUM('[1]GT RAVs'!C5:C9)</f>
        <v>9771000000</v>
      </c>
      <c r="H8" s="14">
        <f>'[1]GT RAVs'!C10</f>
        <v>1485000000</v>
      </c>
      <c r="I8" s="14">
        <f>'[1]GT RAVs'!C11</f>
        <v>1045000000</v>
      </c>
      <c r="J8" s="14">
        <f>'[1]GT RAVs'!C12</f>
        <v>2460000000</v>
      </c>
      <c r="K8" s="14">
        <f>SUM(F8:J8)</f>
        <v>16117000000</v>
      </c>
      <c r="M8" s="14">
        <v>1380000000</v>
      </c>
      <c r="N8" s="14">
        <v>1338000000</v>
      </c>
      <c r="O8" s="14">
        <v>1211900000</v>
      </c>
      <c r="P8" s="14">
        <v>826800000</v>
      </c>
      <c r="Q8" s="14">
        <v>1056900000</v>
      </c>
      <c r="R8" s="14">
        <v>668900000</v>
      </c>
      <c r="S8" s="14">
        <v>914300000</v>
      </c>
      <c r="T8" s="14">
        <v>1202700000</v>
      </c>
      <c r="U8" s="14">
        <v>1007500000</v>
      </c>
      <c r="V8" s="14">
        <v>1659400000</v>
      </c>
      <c r="W8" s="14">
        <v>1283300000</v>
      </c>
      <c r="X8" s="14">
        <v>1081900000</v>
      </c>
      <c r="Y8" s="14">
        <v>837900000</v>
      </c>
      <c r="Z8" s="14">
        <v>1653500000</v>
      </c>
      <c r="AA8" s="14">
        <f>SUM(M8:Z8)</f>
        <v>16123000000</v>
      </c>
      <c r="AC8" s="2"/>
    </row>
    <row r="9" spans="1:29" ht="13.5">
      <c r="A9" s="12"/>
      <c r="B9" s="12"/>
      <c r="C9" s="13"/>
      <c r="D9" s="32" t="s">
        <v>30</v>
      </c>
      <c r="E9" s="33"/>
      <c r="F9" s="14">
        <f>F8*2%</f>
        <v>27120000</v>
      </c>
      <c r="G9" s="14">
        <f>G8*2%</f>
        <v>195420000</v>
      </c>
      <c r="H9" s="14">
        <f>H8*2%</f>
        <v>29700000</v>
      </c>
      <c r="I9" s="14">
        <f>I8*2%</f>
        <v>20900000</v>
      </c>
      <c r="J9" s="14">
        <f>J8*2%</f>
        <v>49200000</v>
      </c>
      <c r="K9" s="14">
        <f>SUM(F9:J9)</f>
        <v>322340000</v>
      </c>
      <c r="M9" s="14">
        <f aca="true" t="shared" si="0" ref="M9:Z9">M8*2%</f>
        <v>27600000</v>
      </c>
      <c r="N9" s="14">
        <f t="shared" si="0"/>
        <v>26760000</v>
      </c>
      <c r="O9" s="14">
        <f t="shared" si="0"/>
        <v>24238000</v>
      </c>
      <c r="P9" s="14">
        <f t="shared" si="0"/>
        <v>16536000</v>
      </c>
      <c r="Q9" s="14">
        <f t="shared" si="0"/>
        <v>21138000</v>
      </c>
      <c r="R9" s="14">
        <f t="shared" si="0"/>
        <v>13378000</v>
      </c>
      <c r="S9" s="14">
        <f t="shared" si="0"/>
        <v>18286000</v>
      </c>
      <c r="T9" s="14">
        <f t="shared" si="0"/>
        <v>24054000</v>
      </c>
      <c r="U9" s="14">
        <f t="shared" si="0"/>
        <v>20150000</v>
      </c>
      <c r="V9" s="14">
        <f t="shared" si="0"/>
        <v>33188000</v>
      </c>
      <c r="W9" s="14">
        <f t="shared" si="0"/>
        <v>25666000</v>
      </c>
      <c r="X9" s="14">
        <f t="shared" si="0"/>
        <v>21638000</v>
      </c>
      <c r="Y9" s="14">
        <f t="shared" si="0"/>
        <v>16758000</v>
      </c>
      <c r="Z9" s="14">
        <f t="shared" si="0"/>
        <v>33070000</v>
      </c>
      <c r="AA9" s="14">
        <f>SUM(M9:Z9)</f>
        <v>322460000</v>
      </c>
      <c r="AC9" s="2"/>
    </row>
    <row r="10" spans="1:29" ht="13.5">
      <c r="A10" s="12">
        <v>4</v>
      </c>
      <c r="B10" s="15">
        <v>0.1333</v>
      </c>
      <c r="C10" s="13"/>
      <c r="D10" s="16" t="s">
        <v>31</v>
      </c>
      <c r="E10" s="14">
        <v>33500</v>
      </c>
      <c r="F10" s="14">
        <v>3500000</v>
      </c>
      <c r="G10" s="14">
        <f>F10*'[1]GT RAVs'!$F$9</f>
        <v>25220132.74336283</v>
      </c>
      <c r="H10" s="14">
        <f>F10*'[1]GT RAVs'!$F$10</f>
        <v>3832964.601769912</v>
      </c>
      <c r="I10" s="14">
        <f>F10*'[1]GT RAVs'!$F$11</f>
        <v>2697271.3864306784</v>
      </c>
      <c r="J10" s="14">
        <f>F10*'[1]GT RAVs'!$F$12</f>
        <v>6349557.522123894</v>
      </c>
      <c r="K10" s="14">
        <f aca="true" t="shared" si="1" ref="K10:K15">SUM(F10:J10)</f>
        <v>41599926.253687315</v>
      </c>
      <c r="M10" s="14">
        <f>M$9*$B10</f>
        <v>3679080</v>
      </c>
      <c r="N10" s="14">
        <f aca="true" t="shared" si="2" ref="N10:Z10">N$9*$B10</f>
        <v>3567108</v>
      </c>
      <c r="O10" s="14">
        <f t="shared" si="2"/>
        <v>3230925.4</v>
      </c>
      <c r="P10" s="14">
        <f t="shared" si="2"/>
        <v>2204248.8</v>
      </c>
      <c r="Q10" s="14">
        <f t="shared" si="2"/>
        <v>2817695.4</v>
      </c>
      <c r="R10" s="14">
        <f t="shared" si="2"/>
        <v>1783287.4000000001</v>
      </c>
      <c r="S10" s="14">
        <f t="shared" si="2"/>
        <v>2437523.8</v>
      </c>
      <c r="T10" s="14">
        <f t="shared" si="2"/>
        <v>3206398.2</v>
      </c>
      <c r="U10" s="14">
        <f t="shared" si="2"/>
        <v>2685995</v>
      </c>
      <c r="V10" s="14">
        <f t="shared" si="2"/>
        <v>4423960.4</v>
      </c>
      <c r="W10" s="14">
        <f t="shared" si="2"/>
        <v>3421277.8000000003</v>
      </c>
      <c r="X10" s="14">
        <f t="shared" si="2"/>
        <v>2884345.4</v>
      </c>
      <c r="Y10" s="14">
        <f t="shared" si="2"/>
        <v>2233841.4</v>
      </c>
      <c r="Z10" s="14">
        <f t="shared" si="2"/>
        <v>4408231</v>
      </c>
      <c r="AA10" s="14">
        <f aca="true" t="shared" si="3" ref="AA10:AA15">SUM(M10:Z10)</f>
        <v>42983918</v>
      </c>
      <c r="AC10" s="2"/>
    </row>
    <row r="11" spans="1:29" ht="13.5">
      <c r="A11" s="12">
        <v>5</v>
      </c>
      <c r="B11" s="15">
        <v>0.15</v>
      </c>
      <c r="C11" s="13"/>
      <c r="D11" s="16" t="s">
        <v>32</v>
      </c>
      <c r="E11" s="14">
        <v>20000</v>
      </c>
      <c r="F11" s="14">
        <v>4000000</v>
      </c>
      <c r="G11" s="14">
        <f>F11*'[1]GT RAVs'!$F$9</f>
        <v>28823008.849557523</v>
      </c>
      <c r="H11" s="14">
        <f>F11*'[1]GT RAVs'!$F$10</f>
        <v>4380530.9734513275</v>
      </c>
      <c r="I11" s="14">
        <f>F11*'[1]GT RAVs'!$F$11</f>
        <v>3082595.8702064897</v>
      </c>
      <c r="J11" s="14">
        <f>F11*'[1]GT RAVs'!$F$12</f>
        <v>7256637.168141592</v>
      </c>
      <c r="K11" s="14">
        <f t="shared" si="1"/>
        <v>47542772.86135693</v>
      </c>
      <c r="M11" s="14">
        <f aca="true" t="shared" si="4" ref="M11:Z15">M$9*$B11</f>
        <v>4140000</v>
      </c>
      <c r="N11" s="14">
        <f t="shared" si="4"/>
        <v>4014000</v>
      </c>
      <c r="O11" s="14">
        <f t="shared" si="4"/>
        <v>3635700</v>
      </c>
      <c r="P11" s="14">
        <f t="shared" si="4"/>
        <v>2480400</v>
      </c>
      <c r="Q11" s="14">
        <f t="shared" si="4"/>
        <v>3170700</v>
      </c>
      <c r="R11" s="14">
        <f t="shared" si="4"/>
        <v>2006700</v>
      </c>
      <c r="S11" s="14">
        <f t="shared" si="4"/>
        <v>2742900</v>
      </c>
      <c r="T11" s="14">
        <f t="shared" si="4"/>
        <v>3608100</v>
      </c>
      <c r="U11" s="14">
        <f t="shared" si="4"/>
        <v>3022500</v>
      </c>
      <c r="V11" s="14">
        <f t="shared" si="4"/>
        <v>4978200</v>
      </c>
      <c r="W11" s="14">
        <f t="shared" si="4"/>
        <v>3849900</v>
      </c>
      <c r="X11" s="14">
        <f t="shared" si="4"/>
        <v>3245700</v>
      </c>
      <c r="Y11" s="14">
        <f t="shared" si="4"/>
        <v>2513700</v>
      </c>
      <c r="Z11" s="14">
        <f t="shared" si="4"/>
        <v>4960500</v>
      </c>
      <c r="AA11" s="14">
        <f t="shared" si="3"/>
        <v>48369000</v>
      </c>
      <c r="AC11" s="17"/>
    </row>
    <row r="12" spans="1:27" ht="13.5">
      <c r="A12" s="12">
        <v>5</v>
      </c>
      <c r="B12" s="15">
        <v>0.15</v>
      </c>
      <c r="C12" s="13"/>
      <c r="D12" s="16" t="s">
        <v>33</v>
      </c>
      <c r="E12" s="14">
        <v>94000</v>
      </c>
      <c r="F12" s="14">
        <v>4000000</v>
      </c>
      <c r="G12" s="14">
        <f>F12*'[1]GT RAVs'!$F$9</f>
        <v>28823008.849557523</v>
      </c>
      <c r="H12" s="14">
        <f>F12*'[1]GT RAVs'!$F$10</f>
        <v>4380530.9734513275</v>
      </c>
      <c r="I12" s="14">
        <f>F12*'[1]GT RAVs'!$F$11</f>
        <v>3082595.8702064897</v>
      </c>
      <c r="J12" s="14">
        <f>F12*'[1]GT RAVs'!$F$12</f>
        <v>7256637.168141592</v>
      </c>
      <c r="K12" s="14">
        <f t="shared" si="1"/>
        <v>47542772.86135693</v>
      </c>
      <c r="M12" s="14">
        <f t="shared" si="4"/>
        <v>4140000</v>
      </c>
      <c r="N12" s="14">
        <f t="shared" si="4"/>
        <v>4014000</v>
      </c>
      <c r="O12" s="14">
        <f t="shared" si="4"/>
        <v>3635700</v>
      </c>
      <c r="P12" s="14">
        <f t="shared" si="4"/>
        <v>2480400</v>
      </c>
      <c r="Q12" s="14">
        <f t="shared" si="4"/>
        <v>3170700</v>
      </c>
      <c r="R12" s="14">
        <f t="shared" si="4"/>
        <v>2006700</v>
      </c>
      <c r="S12" s="14">
        <f t="shared" si="4"/>
        <v>2742900</v>
      </c>
      <c r="T12" s="14">
        <f t="shared" si="4"/>
        <v>3608100</v>
      </c>
      <c r="U12" s="14">
        <f t="shared" si="4"/>
        <v>3022500</v>
      </c>
      <c r="V12" s="14">
        <f t="shared" si="4"/>
        <v>4978200</v>
      </c>
      <c r="W12" s="14">
        <f t="shared" si="4"/>
        <v>3849900</v>
      </c>
      <c r="X12" s="14">
        <f t="shared" si="4"/>
        <v>3245700</v>
      </c>
      <c r="Y12" s="14">
        <f t="shared" si="4"/>
        <v>2513700</v>
      </c>
      <c r="Z12" s="14">
        <f t="shared" si="4"/>
        <v>4960500</v>
      </c>
      <c r="AA12" s="14">
        <f t="shared" si="3"/>
        <v>48369000</v>
      </c>
    </row>
    <row r="13" spans="1:27" ht="13.5">
      <c r="A13" s="12">
        <v>9</v>
      </c>
      <c r="B13" s="15">
        <v>0.19</v>
      </c>
      <c r="C13" s="13"/>
      <c r="D13" s="16" t="s">
        <v>34</v>
      </c>
      <c r="E13" s="14">
        <v>375000</v>
      </c>
      <c r="F13" s="14">
        <v>5300000</v>
      </c>
      <c r="G13" s="14">
        <f>F13*'[1]GT RAVs'!$F$9</f>
        <v>38190486.725663714</v>
      </c>
      <c r="H13" s="14">
        <f>F13*'[1]GT RAVs'!$F$10</f>
        <v>5804203.53982301</v>
      </c>
      <c r="I13" s="14">
        <f>F13*'[1]GT RAVs'!$F$11</f>
        <v>4084439.5280235987</v>
      </c>
      <c r="J13" s="14">
        <f>F13*'[1]GT RAVs'!$F$12</f>
        <v>9615044.24778761</v>
      </c>
      <c r="K13" s="14">
        <f t="shared" si="1"/>
        <v>62994174.041297935</v>
      </c>
      <c r="M13" s="14">
        <f t="shared" si="4"/>
        <v>5244000</v>
      </c>
      <c r="N13" s="14">
        <f t="shared" si="4"/>
        <v>5084400</v>
      </c>
      <c r="O13" s="14">
        <f t="shared" si="4"/>
        <v>4605220</v>
      </c>
      <c r="P13" s="14">
        <f t="shared" si="4"/>
        <v>3141840</v>
      </c>
      <c r="Q13" s="14">
        <f t="shared" si="4"/>
        <v>4016220</v>
      </c>
      <c r="R13" s="14">
        <f t="shared" si="4"/>
        <v>2541820</v>
      </c>
      <c r="S13" s="14">
        <f t="shared" si="4"/>
        <v>3474340</v>
      </c>
      <c r="T13" s="14">
        <f t="shared" si="4"/>
        <v>4570260</v>
      </c>
      <c r="U13" s="14">
        <f t="shared" si="4"/>
        <v>3828500</v>
      </c>
      <c r="V13" s="14">
        <f t="shared" si="4"/>
        <v>6305720</v>
      </c>
      <c r="W13" s="14">
        <f t="shared" si="4"/>
        <v>4876540</v>
      </c>
      <c r="X13" s="14">
        <f t="shared" si="4"/>
        <v>4111220</v>
      </c>
      <c r="Y13" s="14">
        <f t="shared" si="4"/>
        <v>3184020</v>
      </c>
      <c r="Z13" s="14">
        <f t="shared" si="4"/>
        <v>6283300</v>
      </c>
      <c r="AA13" s="14">
        <f t="shared" si="3"/>
        <v>61267400</v>
      </c>
    </row>
    <row r="14" spans="1:27" ht="13.5">
      <c r="A14" s="12">
        <v>10</v>
      </c>
      <c r="B14" s="15">
        <v>0.2</v>
      </c>
      <c r="C14" s="13"/>
      <c r="D14" s="16" t="s">
        <v>35</v>
      </c>
      <c r="E14" s="14">
        <v>750000</v>
      </c>
      <c r="F14" s="14">
        <v>6000000</v>
      </c>
      <c r="G14" s="14">
        <f>F14*'[1]GT RAVs'!$F$9</f>
        <v>43234513.27433628</v>
      </c>
      <c r="H14" s="14">
        <f>F14*'[1]GT RAVs'!$F$10</f>
        <v>6570796.460176991</v>
      </c>
      <c r="I14" s="14">
        <f>F14*'[1]GT RAVs'!$F$11</f>
        <v>4623893.805309734</v>
      </c>
      <c r="J14" s="14">
        <f>F14*'[1]GT RAVs'!$F$12</f>
        <v>10884955.752212388</v>
      </c>
      <c r="K14" s="14">
        <f t="shared" si="1"/>
        <v>71314159.29203539</v>
      </c>
      <c r="M14" s="14">
        <f t="shared" si="4"/>
        <v>5520000</v>
      </c>
      <c r="N14" s="14">
        <f t="shared" si="4"/>
        <v>5352000</v>
      </c>
      <c r="O14" s="14">
        <f t="shared" si="4"/>
        <v>4847600</v>
      </c>
      <c r="P14" s="14">
        <f t="shared" si="4"/>
        <v>3307200</v>
      </c>
      <c r="Q14" s="14">
        <f t="shared" si="4"/>
        <v>4227600</v>
      </c>
      <c r="R14" s="14">
        <f t="shared" si="4"/>
        <v>2675600</v>
      </c>
      <c r="S14" s="14">
        <f t="shared" si="4"/>
        <v>3657200</v>
      </c>
      <c r="T14" s="14">
        <f t="shared" si="4"/>
        <v>4810800</v>
      </c>
      <c r="U14" s="14">
        <f t="shared" si="4"/>
        <v>4030000</v>
      </c>
      <c r="V14" s="14">
        <f t="shared" si="4"/>
        <v>6637600</v>
      </c>
      <c r="W14" s="14">
        <f t="shared" si="4"/>
        <v>5133200</v>
      </c>
      <c r="X14" s="14">
        <f t="shared" si="4"/>
        <v>4327600</v>
      </c>
      <c r="Y14" s="14">
        <f t="shared" si="4"/>
        <v>3351600</v>
      </c>
      <c r="Z14" s="14">
        <f t="shared" si="4"/>
        <v>6614000</v>
      </c>
      <c r="AA14" s="14">
        <f t="shared" si="3"/>
        <v>64492000</v>
      </c>
    </row>
    <row r="15" spans="1:27" ht="13.5">
      <c r="A15" s="12">
        <v>8</v>
      </c>
      <c r="B15" s="15">
        <v>0.18</v>
      </c>
      <c r="C15" s="13"/>
      <c r="D15" s="16" t="s">
        <v>36</v>
      </c>
      <c r="E15" s="14">
        <v>770000</v>
      </c>
      <c r="F15" s="14">
        <v>5100000</v>
      </c>
      <c r="G15" s="14">
        <f>F15*'[1]GT RAVs'!$F$9</f>
        <v>36749336.28318584</v>
      </c>
      <c r="H15" s="14">
        <f>F15*'[1]GT RAVs'!$F$10</f>
        <v>5585176.9911504425</v>
      </c>
      <c r="I15" s="14">
        <f>F15*'[1]GT RAVs'!$F$11</f>
        <v>3930309.734513274</v>
      </c>
      <c r="J15" s="14">
        <f>F15*'[1]GT RAVs'!$F$12</f>
        <v>9252212.389380531</v>
      </c>
      <c r="K15" s="14">
        <f t="shared" si="1"/>
        <v>60617035.39823008</v>
      </c>
      <c r="M15" s="14">
        <f t="shared" si="4"/>
        <v>4968000</v>
      </c>
      <c r="N15" s="14">
        <f t="shared" si="4"/>
        <v>4816800</v>
      </c>
      <c r="O15" s="14">
        <f t="shared" si="4"/>
        <v>4362840</v>
      </c>
      <c r="P15" s="14">
        <f t="shared" si="4"/>
        <v>2976480</v>
      </c>
      <c r="Q15" s="14">
        <f t="shared" si="4"/>
        <v>3804840</v>
      </c>
      <c r="R15" s="14">
        <f t="shared" si="4"/>
        <v>2408040</v>
      </c>
      <c r="S15" s="14">
        <f t="shared" si="4"/>
        <v>3291480</v>
      </c>
      <c r="T15" s="14">
        <f t="shared" si="4"/>
        <v>4329720</v>
      </c>
      <c r="U15" s="14">
        <f t="shared" si="4"/>
        <v>3627000</v>
      </c>
      <c r="V15" s="14">
        <f t="shared" si="4"/>
        <v>5973840</v>
      </c>
      <c r="W15" s="14">
        <f t="shared" si="4"/>
        <v>4619880</v>
      </c>
      <c r="X15" s="14">
        <f t="shared" si="4"/>
        <v>3894840</v>
      </c>
      <c r="Y15" s="14">
        <f t="shared" si="4"/>
        <v>3016440</v>
      </c>
      <c r="Z15" s="14">
        <f t="shared" si="4"/>
        <v>5952600</v>
      </c>
      <c r="AA15" s="14">
        <f t="shared" si="3"/>
        <v>58042800</v>
      </c>
    </row>
    <row r="16" spans="1:27" ht="13.5">
      <c r="A16" s="12"/>
      <c r="B16" s="12"/>
      <c r="C16" s="13"/>
      <c r="D16" s="18" t="s">
        <v>37</v>
      </c>
      <c r="E16" s="19">
        <f>SUM(E10:E15)-E1</f>
        <v>2042500</v>
      </c>
      <c r="F16" s="19">
        <f aca="true" t="shared" si="5" ref="F16:K16">SUM(F10:F15)-F12</f>
        <v>23900000</v>
      </c>
      <c r="G16" s="19">
        <f t="shared" si="5"/>
        <v>172217477.87610617</v>
      </c>
      <c r="H16" s="19">
        <f t="shared" si="5"/>
        <v>26173672.566371687</v>
      </c>
      <c r="I16" s="19">
        <f t="shared" si="5"/>
        <v>18418510.324483775</v>
      </c>
      <c r="J16" s="19">
        <f t="shared" si="5"/>
        <v>43358407.07964602</v>
      </c>
      <c r="K16" s="19">
        <f t="shared" si="5"/>
        <v>284068067.8466076</v>
      </c>
      <c r="L16" s="20">
        <f>K16-F16-G16-H16-I16-J16</f>
        <v>0</v>
      </c>
      <c r="M16" s="19">
        <f aca="true" t="shared" si="6" ref="M16:AA16">SUM(M10:M15)-M1</f>
        <v>27691080</v>
      </c>
      <c r="N16" s="19">
        <f t="shared" si="6"/>
        <v>26848308</v>
      </c>
      <c r="O16" s="19">
        <f t="shared" si="6"/>
        <v>24317985.4</v>
      </c>
      <c r="P16" s="19">
        <f t="shared" si="6"/>
        <v>16590568.8</v>
      </c>
      <c r="Q16" s="19">
        <f t="shared" si="6"/>
        <v>21207755.4</v>
      </c>
      <c r="R16" s="19">
        <f t="shared" si="6"/>
        <v>13422147.4</v>
      </c>
      <c r="S16" s="19">
        <f t="shared" si="6"/>
        <v>18346343.8</v>
      </c>
      <c r="T16" s="19">
        <f t="shared" si="6"/>
        <v>24133378.2</v>
      </c>
      <c r="U16" s="19">
        <f t="shared" si="6"/>
        <v>20216495</v>
      </c>
      <c r="V16" s="19">
        <f t="shared" si="6"/>
        <v>33297520.4</v>
      </c>
      <c r="W16" s="19">
        <f t="shared" si="6"/>
        <v>25750697.8</v>
      </c>
      <c r="X16" s="19">
        <f t="shared" si="6"/>
        <v>21709405.4</v>
      </c>
      <c r="Y16" s="19">
        <f t="shared" si="6"/>
        <v>16813301.4</v>
      </c>
      <c r="Z16" s="19">
        <f t="shared" si="6"/>
        <v>33179131</v>
      </c>
      <c r="AA16" s="19">
        <f t="shared" si="6"/>
        <v>323524118</v>
      </c>
    </row>
    <row r="17" spans="3:27" ht="13.5">
      <c r="C17" s="13"/>
      <c r="K17" s="21"/>
      <c r="AA17" s="21"/>
    </row>
    <row r="18" spans="3:27" ht="13.5">
      <c r="C18" s="22"/>
      <c r="D18" s="18" t="s">
        <v>38</v>
      </c>
      <c r="E18" s="14">
        <f>5*E16</f>
        <v>10212500</v>
      </c>
      <c r="K18" s="29"/>
      <c r="AA18" s="29"/>
    </row>
    <row r="19" spans="3:27" ht="13.5">
      <c r="C19" s="22"/>
      <c r="D19" s="27"/>
      <c r="E19" s="28"/>
      <c r="K19" s="29"/>
      <c r="AA19" s="29"/>
    </row>
    <row r="20" spans="3:27" ht="13.5">
      <c r="C20" s="22"/>
      <c r="E20" s="30" t="s">
        <v>42</v>
      </c>
      <c r="F20" s="13">
        <f>F16/$E$18</f>
        <v>2.340269277845777</v>
      </c>
      <c r="G20" s="13">
        <f>G16/$E$18</f>
        <v>16.863400526424105</v>
      </c>
      <c r="H20" s="13">
        <f>H16/$E$18</f>
        <v>2.562905514455</v>
      </c>
      <c r="I20" s="13">
        <f>I16/$E$18</f>
        <v>1.803526102764629</v>
      </c>
      <c r="J20" s="13">
        <f>J16/$E$18</f>
        <v>4.245621256268889</v>
      </c>
      <c r="K20" s="13"/>
      <c r="M20" s="13">
        <f aca="true" t="shared" si="7" ref="M20:Z20">M16/$E$18</f>
        <v>2.7114888616891064</v>
      </c>
      <c r="N20" s="13">
        <f t="shared" si="7"/>
        <v>2.628965287637699</v>
      </c>
      <c r="O20" s="13">
        <f t="shared" si="7"/>
        <v>2.3811980807833537</v>
      </c>
      <c r="P20" s="13">
        <f t="shared" si="7"/>
        <v>1.6245355006119953</v>
      </c>
      <c r="Q20" s="13">
        <f t="shared" si="7"/>
        <v>2.076646795593635</v>
      </c>
      <c r="R20" s="13">
        <f t="shared" si="7"/>
        <v>1.3142861591187271</v>
      </c>
      <c r="S20" s="13">
        <f t="shared" si="7"/>
        <v>1.7964596132190944</v>
      </c>
      <c r="T20" s="13">
        <f t="shared" si="7"/>
        <v>2.363121488372093</v>
      </c>
      <c r="U20" s="13">
        <f t="shared" si="7"/>
        <v>1.9795833537331702</v>
      </c>
      <c r="V20" s="13">
        <f t="shared" si="7"/>
        <v>3.2604671138310892</v>
      </c>
      <c r="W20" s="13">
        <f t="shared" si="7"/>
        <v>2.5214881566707468</v>
      </c>
      <c r="X20" s="13">
        <f t="shared" si="7"/>
        <v>2.125767970624235</v>
      </c>
      <c r="Y20" s="13">
        <f t="shared" si="7"/>
        <v>1.6463453023255812</v>
      </c>
      <c r="Z20" s="13">
        <f t="shared" si="7"/>
        <v>3.248874516523868</v>
      </c>
      <c r="AA20" s="13"/>
    </row>
    <row r="21" spans="3:27" ht="13.5">
      <c r="C21" s="22"/>
      <c r="E21" s="28"/>
      <c r="F21" s="13"/>
      <c r="G21" s="13"/>
      <c r="H21" s="13"/>
      <c r="I21" s="13"/>
      <c r="J21" s="13"/>
      <c r="K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3:27" ht="13.5">
      <c r="C22" s="22"/>
      <c r="D22" s="24" t="s">
        <v>39</v>
      </c>
      <c r="E22" s="28"/>
      <c r="F22" s="13"/>
      <c r="G22" s="13"/>
      <c r="H22" s="13"/>
      <c r="I22" s="13"/>
      <c r="J22" s="13"/>
      <c r="K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3:27" ht="13.5">
      <c r="C23" s="22"/>
      <c r="D23" s="24" t="s">
        <v>40</v>
      </c>
      <c r="E23" s="28"/>
      <c r="F23" s="13"/>
      <c r="G23" s="13"/>
      <c r="H23" s="13"/>
      <c r="I23" s="13"/>
      <c r="J23" s="13"/>
      <c r="K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3:27" ht="13.5">
      <c r="C24" s="22"/>
      <c r="D24" s="26" t="s">
        <v>41</v>
      </c>
      <c r="E24" s="28"/>
      <c r="F24" s="13"/>
      <c r="G24" s="13"/>
      <c r="H24" s="13"/>
      <c r="I24" s="13"/>
      <c r="J24" s="13"/>
      <c r="K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13.5" hidden="1">
      <c r="A25">
        <v>10</v>
      </c>
      <c r="B25" s="23">
        <v>0.2</v>
      </c>
      <c r="F25" s="13"/>
      <c r="G25" s="13"/>
      <c r="H25" s="13"/>
      <c r="I25" s="13"/>
      <c r="J25" s="13"/>
      <c r="K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13.5" hidden="1">
      <c r="A26">
        <v>9</v>
      </c>
      <c r="B26" s="23">
        <v>0.19</v>
      </c>
      <c r="F26" s="13"/>
      <c r="G26" s="13"/>
      <c r="H26" s="13"/>
      <c r="I26" s="13"/>
      <c r="J26" s="13"/>
      <c r="K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6" ht="13.5" hidden="1">
      <c r="A27">
        <v>8</v>
      </c>
      <c r="B27" s="23">
        <v>0.18</v>
      </c>
      <c r="F27" s="2">
        <f>$F$9*B25</f>
        <v>5424000</v>
      </c>
    </row>
    <row r="28" spans="1:27" ht="13.5" hidden="1">
      <c r="A28">
        <v>7</v>
      </c>
      <c r="B28" s="23">
        <v>0.17</v>
      </c>
      <c r="F28" s="2">
        <f aca="true" t="shared" si="8" ref="F28:F37">$F$9*B26</f>
        <v>5152800</v>
      </c>
      <c r="J28" s="13"/>
      <c r="AA28" s="13"/>
    </row>
    <row r="29" spans="1:9" ht="13.5" hidden="1">
      <c r="A29">
        <v>6</v>
      </c>
      <c r="B29" s="23">
        <v>0.16</v>
      </c>
      <c r="F29" s="2">
        <f t="shared" si="8"/>
        <v>4881600</v>
      </c>
      <c r="I29" s="25"/>
    </row>
    <row r="30" spans="1:6" ht="13.5" hidden="1">
      <c r="A30">
        <v>5</v>
      </c>
      <c r="B30" s="23">
        <v>0.15</v>
      </c>
      <c r="F30" s="2">
        <f t="shared" si="8"/>
        <v>4610400</v>
      </c>
    </row>
    <row r="31" spans="1:6" ht="13.5" hidden="1">
      <c r="A31">
        <v>4</v>
      </c>
      <c r="B31" s="13">
        <v>0.1333</v>
      </c>
      <c r="F31" s="2">
        <f t="shared" si="8"/>
        <v>4339200</v>
      </c>
    </row>
    <row r="32" spans="1:6" ht="13.5" hidden="1">
      <c r="A32">
        <v>3</v>
      </c>
      <c r="B32" s="23">
        <v>0.1</v>
      </c>
      <c r="F32" s="2">
        <f t="shared" si="8"/>
        <v>4068000</v>
      </c>
    </row>
    <row r="33" spans="1:6" ht="13.5" hidden="1">
      <c r="A33">
        <v>2</v>
      </c>
      <c r="B33" s="13">
        <v>0.0666</v>
      </c>
      <c r="F33" s="2">
        <f t="shared" si="8"/>
        <v>3615096</v>
      </c>
    </row>
    <row r="34" spans="1:6" ht="13.5" hidden="1">
      <c r="A34">
        <v>1</v>
      </c>
      <c r="B34" s="13">
        <v>0.0333</v>
      </c>
      <c r="F34" s="2">
        <f t="shared" si="8"/>
        <v>2712000</v>
      </c>
    </row>
    <row r="35" spans="1:6" ht="13.5" hidden="1">
      <c r="A35">
        <v>0</v>
      </c>
      <c r="B35" s="23">
        <v>0</v>
      </c>
      <c r="F35" s="2">
        <f t="shared" si="8"/>
        <v>1806192.0000000002</v>
      </c>
    </row>
    <row r="36" ht="13.5">
      <c r="F36" s="2">
        <f t="shared" si="8"/>
        <v>903096.0000000001</v>
      </c>
    </row>
    <row r="37" ht="13.5">
      <c r="F37" s="2">
        <f t="shared" si="8"/>
        <v>0</v>
      </c>
    </row>
  </sheetData>
  <sheetProtection/>
  <mergeCells count="7">
    <mergeCell ref="F6:K6"/>
    <mergeCell ref="D8:E8"/>
    <mergeCell ref="D9:E9"/>
    <mergeCell ref="A6:A7"/>
    <mergeCell ref="B6:B7"/>
    <mergeCell ref="D6:D7"/>
    <mergeCell ref="E6:E7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jferguson</dc:creator>
  <cp:keywords/>
  <dc:description/>
  <cp:lastModifiedBy>Lorna Dupont</cp:lastModifiedBy>
  <dcterms:created xsi:type="dcterms:W3CDTF">2011-06-30T13:00:17Z</dcterms:created>
  <dcterms:modified xsi:type="dcterms:W3CDTF">2011-08-16T14:24:47Z</dcterms:modified>
  <cp:category/>
  <cp:version/>
  <cp:contentType/>
  <cp:contentStatus/>
</cp:coreProperties>
</file>