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240" windowWidth="19320" windowHeight="11760" activeTab="2"/>
  </bookViews>
  <sheets>
    <sheet name="Perfect knowledge" sheetId="1" r:id="rId1"/>
    <sheet name="5% Real" sheetId="2" r:id="rId2"/>
    <sheet name="5% Absolute" sheetId="3" r:id="rId3"/>
  </sheets>
  <definedNames>
    <definedName name="_xlnm.Print_Area" localSheetId="1">'5% Real'!$A$1:$Q$20</definedName>
  </definedNames>
  <calcPr fullCalcOnLoad="1"/>
</workbook>
</file>

<file path=xl/comments1.xml><?xml version="1.0" encoding="utf-8"?>
<comments xmlns="http://schemas.openxmlformats.org/spreadsheetml/2006/main">
  <authors>
    <author>wguest</author>
  </authors>
  <commentList>
    <comment ref="P1" authorId="0">
      <text>
        <r>
          <rPr>
            <b/>
            <sz val="9"/>
            <rFont val="Tahoma"/>
            <family val="2"/>
          </rPr>
          <t>wguest:</t>
        </r>
        <r>
          <rPr>
            <sz val="9"/>
            <rFont val="Tahoma"/>
            <family val="2"/>
          </rPr>
          <t xml:space="preserve">
5.3% based on NGN view, 5% per National Grid</t>
        </r>
      </text>
    </comment>
  </commentList>
</comments>
</file>

<file path=xl/comments2.xml><?xml version="1.0" encoding="utf-8"?>
<comments xmlns="http://schemas.openxmlformats.org/spreadsheetml/2006/main">
  <authors>
    <author>wguest</author>
  </authors>
  <commentList>
    <comment ref="P1" authorId="0">
      <text>
        <r>
          <rPr>
            <b/>
            <sz val="9"/>
            <rFont val="Tahoma"/>
            <family val="2"/>
          </rPr>
          <t>wguest:</t>
        </r>
        <r>
          <rPr>
            <sz val="9"/>
            <rFont val="Tahoma"/>
            <family val="2"/>
          </rPr>
          <t xml:space="preserve">
5.3% based on NGN view, 5% per National Grid</t>
        </r>
      </text>
    </comment>
  </commentList>
</comments>
</file>

<file path=xl/sharedStrings.xml><?xml version="1.0" encoding="utf-8"?>
<sst xmlns="http://schemas.openxmlformats.org/spreadsheetml/2006/main" count="213" uniqueCount="50">
  <si>
    <t>2008/09</t>
  </si>
  <si>
    <t>2009/10</t>
  </si>
  <si>
    <t>2010/11</t>
  </si>
  <si>
    <t>2011/12</t>
  </si>
  <si>
    <t>2012/13</t>
  </si>
  <si>
    <t>Allowed Revenue before K</t>
  </si>
  <si>
    <t>Final Allowed Revenue</t>
  </si>
  <si>
    <t>K</t>
  </si>
  <si>
    <t>Formula Year</t>
  </si>
  <si>
    <t>Collected Revenue</t>
  </si>
  <si>
    <t>October</t>
  </si>
  <si>
    <t>April</t>
  </si>
  <si>
    <t xml:space="preserve">Actual Price change: </t>
  </si>
  <si>
    <t>Revised Collected</t>
  </si>
  <si>
    <t>Price change with +/-5% limit (real) %</t>
  </si>
  <si>
    <t>Under/Over Recovery</t>
  </si>
  <si>
    <t>Pricing Volatility - Model based on percentages</t>
  </si>
  <si>
    <t>K based on actual price increases plus estimate for 2012/13</t>
  </si>
  <si>
    <t>RPI</t>
  </si>
  <si>
    <t>£m</t>
  </si>
  <si>
    <t>Maximum real change</t>
  </si>
  <si>
    <t>Minimum real change</t>
  </si>
  <si>
    <t>Oct only</t>
  </si>
  <si>
    <t>Oct cum</t>
  </si>
  <si>
    <t>Apr cumcum</t>
  </si>
  <si>
    <t>Oct cumcum</t>
  </si>
  <si>
    <t>Reduction due to SOQ</t>
  </si>
  <si>
    <t>Coll no chng in year</t>
  </si>
  <si>
    <t>Capped cum</t>
  </si>
  <si>
    <t>Rev cum capped</t>
  </si>
  <si>
    <t>Under/Over Recovery as % of Allowed</t>
  </si>
  <si>
    <t>K based on max 5% real Price increases / decreases</t>
  </si>
  <si>
    <t>Price change needed for zero K</t>
  </si>
  <si>
    <t>Collected 8/9 prices</t>
  </si>
  <si>
    <t>Overall cumcum</t>
  </si>
  <si>
    <t>Overall change for year</t>
  </si>
  <si>
    <t>capped</t>
  </si>
  <si>
    <t>Limits on Price Changes</t>
  </si>
  <si>
    <t>Capped (or collared)</t>
  </si>
  <si>
    <t>Ideal price change</t>
  </si>
  <si>
    <t>Scenario: 5% Real Cap, Collar on price changes</t>
  </si>
  <si>
    <t>Scenario: Unrestricted price changes</t>
  </si>
  <si>
    <t>Current position but with perfect historical knowledge of revenue requirements</t>
  </si>
  <si>
    <t>Price change %</t>
  </si>
  <si>
    <t>K based on unrestricted price changes but with perfect knowledge</t>
  </si>
  <si>
    <t>Scenario: 5% Absolute Cap, Collar on price changes</t>
  </si>
  <si>
    <t>Calculations to determine revenue and price changes</t>
  </si>
  <si>
    <t>Price change with +/-5% limit (abs) %</t>
  </si>
  <si>
    <t>Northern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</si>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</sst>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00"/>
    <numFmt numFmtId="166" formatCode="0.00000"/>
    <numFmt numFmtId="167" formatCode="0.0000"/>
    <numFmt numFmtId="168" formatCode="0.0"/>
    <numFmt numFmtId="169" formatCode="0.0%"/>
    <numFmt numFmtId="170" formatCode="&quot;£&quot;#,##0.0"/>
    <numFmt numFmtId="171" formatCode="&quot;£&quot;#,##0.00"/>
    <numFmt numFmtId="172" formatCode="&quot;£&quot;#,##0.000"/>
  </numFmts>
  <fonts count="4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168" fontId="1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8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15" applyFont="1" applyFill="1" applyBorder="1">
      <alignment/>
      <protection/>
    </xf>
    <xf numFmtId="0" fontId="0" fillId="33" borderId="12" xfId="0" applyFill="1" applyBorder="1" applyAlignment="1">
      <alignment/>
    </xf>
    <xf numFmtId="0" fontId="0" fillId="0" borderId="11" xfId="0" applyBorder="1" applyAlignment="1">
      <alignment/>
    </xf>
    <xf numFmtId="0" fontId="0" fillId="33" borderId="12" xfId="15" applyFont="1" applyFill="1" applyBorder="1">
      <alignment/>
      <protection/>
    </xf>
    <xf numFmtId="0" fontId="2" fillId="33" borderId="11" xfId="0" applyFont="1" applyFill="1" applyBorder="1" applyAlignment="1">
      <alignment/>
    </xf>
    <xf numFmtId="164" fontId="1" fillId="33" borderId="13" xfId="15" applyNumberFormat="1" applyFont="1" applyFill="1" applyBorder="1" applyAlignment="1">
      <alignment horizontal="right"/>
      <protection/>
    </xf>
    <xf numFmtId="164" fontId="1" fillId="33" borderId="10" xfId="15" applyNumberFormat="1" applyFont="1" applyFill="1" applyBorder="1" applyAlignment="1">
      <alignment horizontal="right"/>
      <protection/>
    </xf>
    <xf numFmtId="169" fontId="1" fillId="33" borderId="0" xfId="0" applyNumberFormat="1" applyFont="1" applyFill="1" applyBorder="1" applyAlignment="1">
      <alignment/>
    </xf>
    <xf numFmtId="169" fontId="1" fillId="33" borderId="0" xfId="0" applyNumberFormat="1" applyFont="1" applyFill="1" applyBorder="1" applyAlignment="1">
      <alignment horizontal="right"/>
    </xf>
    <xf numFmtId="168" fontId="4" fillId="33" borderId="0" xfId="0" applyNumberFormat="1" applyFont="1" applyFill="1" applyBorder="1" applyAlignment="1">
      <alignment/>
    </xf>
    <xf numFmtId="169" fontId="1" fillId="33" borderId="1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164" fontId="1" fillId="33" borderId="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1" fillId="33" borderId="10" xfId="0" applyNumberFormat="1" applyFont="1" applyFill="1" applyBorder="1" applyAlignment="1">
      <alignment horizontal="right"/>
    </xf>
    <xf numFmtId="169" fontId="4" fillId="33" borderId="0" xfId="0" applyNumberFormat="1" applyFont="1" applyFill="1" applyBorder="1" applyAlignment="1">
      <alignment/>
    </xf>
    <xf numFmtId="169" fontId="1" fillId="33" borderId="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170" fontId="1" fillId="33" borderId="0" xfId="0" applyNumberFormat="1" applyFont="1" applyFill="1" applyBorder="1" applyAlignment="1">
      <alignment/>
    </xf>
    <xf numFmtId="0" fontId="2" fillId="33" borderId="11" xfId="15" applyFont="1" applyFill="1" applyBorder="1">
      <alignment/>
      <protection/>
    </xf>
    <xf numFmtId="0" fontId="2" fillId="33" borderId="0" xfId="0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169" fontId="4" fillId="33" borderId="15" xfId="0" applyNumberFormat="1" applyFont="1" applyFill="1" applyBorder="1" applyAlignment="1">
      <alignment horizontal="right"/>
    </xf>
    <xf numFmtId="169" fontId="4" fillId="33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9" fontId="2" fillId="0" borderId="0" xfId="0" applyNumberFormat="1" applyFont="1" applyBorder="1" applyAlignment="1">
      <alignment/>
    </xf>
    <xf numFmtId="169" fontId="1" fillId="33" borderId="11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9" fontId="2" fillId="0" borderId="10" xfId="0" applyNumberFormat="1" applyFont="1" applyBorder="1" applyAlignment="1">
      <alignment/>
    </xf>
    <xf numFmtId="169" fontId="1" fillId="33" borderId="10" xfId="0" applyNumberFormat="1" applyFont="1" applyFill="1" applyBorder="1" applyAlignment="1">
      <alignment horizontal="right"/>
    </xf>
    <xf numFmtId="169" fontId="1" fillId="33" borderId="12" xfId="0" applyNumberFormat="1" applyFont="1" applyFill="1" applyBorder="1" applyAlignment="1">
      <alignment horizontal="right"/>
    </xf>
    <xf numFmtId="0" fontId="7" fillId="0" borderId="0" xfId="0" applyFont="1" applyAlignment="1">
      <alignment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B5" sqref="B5:Q20"/>
    </sheetView>
  </sheetViews>
  <sheetFormatPr defaultColWidth="9.140625" defaultRowHeight="12.75"/>
  <cols>
    <col min="1" max="1" width="0.9921875" style="0" customWidth="1"/>
    <col min="2" max="2" width="23.00390625" style="0" customWidth="1"/>
    <col min="3" max="7" width="8.7109375" style="0" customWidth="1"/>
    <col min="8" max="8" width="0.9921875" style="0" customWidth="1"/>
    <col min="9" max="9" width="2.7109375" style="0" customWidth="1"/>
    <col min="10" max="10" width="0.9921875" style="0" customWidth="1"/>
    <col min="11" max="11" width="24.00390625" style="0" customWidth="1"/>
    <col min="12" max="16" width="8.7109375" style="0" customWidth="1"/>
    <col min="17" max="17" width="0.9921875" style="0" customWidth="1"/>
    <col min="19" max="19" width="18.8515625" style="0" customWidth="1"/>
  </cols>
  <sheetData>
    <row r="1" spans="1:16" ht="18.75" customHeight="1">
      <c r="A1" s="47" t="s">
        <v>41</v>
      </c>
      <c r="K1" s="36" t="s">
        <v>37</v>
      </c>
      <c r="L1" s="37" t="s">
        <v>18</v>
      </c>
      <c r="M1" s="38">
        <v>0.0382124870093532</v>
      </c>
      <c r="N1" s="38">
        <v>-0.0038500038500038913</v>
      </c>
      <c r="O1" s="38">
        <v>0.04691968771739985</v>
      </c>
      <c r="P1" s="39">
        <v>0.053</v>
      </c>
    </row>
    <row r="2" spans="1:23" ht="12.75">
      <c r="A2" t="s">
        <v>42</v>
      </c>
      <c r="K2" s="40" t="s">
        <v>20</v>
      </c>
      <c r="L2" s="41">
        <v>1</v>
      </c>
      <c r="M2" s="20">
        <f aca="true" t="shared" si="0" ref="M2:P3">M$1+$L2</f>
        <v>1.0382124870093532</v>
      </c>
      <c r="N2" s="20">
        <f t="shared" si="0"/>
        <v>0.9961499961499961</v>
      </c>
      <c r="O2" s="20">
        <f t="shared" si="0"/>
        <v>1.0469196877173998</v>
      </c>
      <c r="P2" s="42">
        <f t="shared" si="0"/>
        <v>1.053</v>
      </c>
      <c r="S2" t="s">
        <v>20</v>
      </c>
      <c r="T2" s="26">
        <f aca="true" t="shared" si="1" ref="T2:W3">M2+1</f>
        <v>2.0382124870093534</v>
      </c>
      <c r="U2" s="26">
        <f t="shared" si="1"/>
        <v>1.9961499961499962</v>
      </c>
      <c r="V2" s="26">
        <f t="shared" si="1"/>
        <v>2.0469196877174</v>
      </c>
      <c r="W2" s="26">
        <f t="shared" si="1"/>
        <v>2.053</v>
      </c>
    </row>
    <row r="3" spans="11:23" ht="12.75">
      <c r="K3" s="43" t="s">
        <v>21</v>
      </c>
      <c r="L3" s="44">
        <v>-1</v>
      </c>
      <c r="M3" s="45">
        <f t="shared" si="0"/>
        <v>-0.9617875129906468</v>
      </c>
      <c r="N3" s="45">
        <f t="shared" si="0"/>
        <v>-1.0038500038500038</v>
      </c>
      <c r="O3" s="45">
        <f t="shared" si="0"/>
        <v>-0.9530803122826002</v>
      </c>
      <c r="P3" s="46">
        <f t="shared" si="0"/>
        <v>-0.947</v>
      </c>
      <c r="S3" t="s">
        <v>21</v>
      </c>
      <c r="T3" s="26">
        <f t="shared" si="1"/>
        <v>0.0382124870093532</v>
      </c>
      <c r="U3" s="26">
        <f t="shared" si="1"/>
        <v>-0.0038500038500037803</v>
      </c>
      <c r="V3" s="26">
        <f t="shared" si="1"/>
        <v>0.04691968771739985</v>
      </c>
      <c r="W3" s="26">
        <f t="shared" si="1"/>
        <v>0.05300000000000005</v>
      </c>
    </row>
    <row r="4" ht="12.75">
      <c r="A4" s="9" t="s">
        <v>16</v>
      </c>
    </row>
    <row r="5" spans="1:17" ht="12.75">
      <c r="A5" s="2"/>
      <c r="B5" s="3" t="s">
        <v>48</v>
      </c>
      <c r="C5" s="2"/>
      <c r="D5" s="2"/>
      <c r="E5" s="2"/>
      <c r="F5" s="2"/>
      <c r="G5" s="2"/>
      <c r="H5" s="2"/>
      <c r="J5" s="2"/>
      <c r="K5" s="3" t="s">
        <v>48</v>
      </c>
      <c r="L5" s="2"/>
      <c r="M5" s="2"/>
      <c r="N5" s="2"/>
      <c r="O5" s="2"/>
      <c r="P5" s="2"/>
      <c r="Q5" s="2"/>
    </row>
    <row r="6" spans="1:23" ht="12.75">
      <c r="A6" s="2"/>
      <c r="B6" s="3" t="s">
        <v>17</v>
      </c>
      <c r="C6" s="2"/>
      <c r="D6" s="2"/>
      <c r="E6" s="2"/>
      <c r="F6" s="2"/>
      <c r="G6" s="2"/>
      <c r="H6" s="2"/>
      <c r="J6" s="2"/>
      <c r="K6" s="3" t="s">
        <v>44</v>
      </c>
      <c r="L6" s="2"/>
      <c r="M6" s="2"/>
      <c r="N6" s="2"/>
      <c r="O6" s="2"/>
      <c r="P6" s="2"/>
      <c r="Q6" s="2"/>
      <c r="T6" s="18" t="s">
        <v>1</v>
      </c>
      <c r="U6" s="18" t="s">
        <v>2</v>
      </c>
      <c r="V6" s="18" t="s">
        <v>3</v>
      </c>
      <c r="W6" s="18" t="s">
        <v>4</v>
      </c>
    </row>
    <row r="7" spans="1:23" ht="12.75">
      <c r="A7" s="2"/>
      <c r="B7" s="10"/>
      <c r="C7" s="5"/>
      <c r="D7" s="5"/>
      <c r="E7" s="5"/>
      <c r="F7" s="5"/>
      <c r="G7" s="5"/>
      <c r="H7" s="2"/>
      <c r="J7" s="2"/>
      <c r="K7" s="10"/>
      <c r="L7" s="5"/>
      <c r="M7" s="5"/>
      <c r="N7" s="5"/>
      <c r="O7" s="5"/>
      <c r="P7" s="5"/>
      <c r="Q7" s="2"/>
      <c r="R7" s="35"/>
      <c r="S7" t="s">
        <v>11</v>
      </c>
      <c r="T7" s="24">
        <f aca="true" t="shared" si="2" ref="T7:W8">1+D10</f>
        <v>1.036</v>
      </c>
      <c r="U7" s="24">
        <f t="shared" si="2"/>
        <v>1.084</v>
      </c>
      <c r="V7" s="24">
        <f t="shared" si="2"/>
        <v>1.064</v>
      </c>
      <c r="W7" s="24">
        <f t="shared" si="2"/>
        <v>1.112</v>
      </c>
    </row>
    <row r="8" spans="1:23" ht="12.75">
      <c r="A8" s="2"/>
      <c r="B8" s="11" t="s">
        <v>8</v>
      </c>
      <c r="C8" s="17" t="s">
        <v>0</v>
      </c>
      <c r="D8" s="18" t="s">
        <v>1</v>
      </c>
      <c r="E8" s="18" t="s">
        <v>2</v>
      </c>
      <c r="F8" s="18" t="s">
        <v>3</v>
      </c>
      <c r="G8" s="18" t="s">
        <v>4</v>
      </c>
      <c r="H8" s="2"/>
      <c r="J8" s="2"/>
      <c r="K8" s="11" t="s">
        <v>8</v>
      </c>
      <c r="L8" s="17" t="s">
        <v>0</v>
      </c>
      <c r="M8" s="18" t="s">
        <v>1</v>
      </c>
      <c r="N8" s="18" t="s">
        <v>2</v>
      </c>
      <c r="O8" s="18" t="s">
        <v>3</v>
      </c>
      <c r="P8" s="18" t="s">
        <v>4</v>
      </c>
      <c r="Q8" s="2"/>
      <c r="R8" s="35"/>
      <c r="S8" t="s">
        <v>22</v>
      </c>
      <c r="T8" s="24">
        <f t="shared" si="2"/>
        <v>0.95</v>
      </c>
      <c r="U8" s="24">
        <f t="shared" si="2"/>
        <v>1</v>
      </c>
      <c r="V8" s="24">
        <f t="shared" si="2"/>
        <v>1</v>
      </c>
      <c r="W8" s="24">
        <f t="shared" si="2"/>
        <v>1</v>
      </c>
    </row>
    <row r="9" spans="1:23" ht="12.75">
      <c r="A9" s="2"/>
      <c r="B9" s="12" t="s">
        <v>12</v>
      </c>
      <c r="C9" s="1"/>
      <c r="D9" s="1"/>
      <c r="E9" s="1"/>
      <c r="F9" s="1"/>
      <c r="G9" s="1"/>
      <c r="H9" s="2"/>
      <c r="J9" s="2"/>
      <c r="K9" s="12" t="s">
        <v>32</v>
      </c>
      <c r="L9" s="1"/>
      <c r="M9" s="19">
        <f aca="true" t="shared" si="3" ref="M9:P10">T17-1</f>
        <v>0.01456204862140531</v>
      </c>
      <c r="N9" s="19">
        <f t="shared" si="3"/>
        <v>0.019952028584196535</v>
      </c>
      <c r="O9" s="19">
        <f t="shared" si="3"/>
        <v>0.12002214581778836</v>
      </c>
      <c r="P9" s="19">
        <f t="shared" si="3"/>
        <v>0.09396251047024307</v>
      </c>
      <c r="Q9" s="2"/>
      <c r="R9" s="35"/>
      <c r="S9" s="31" t="s">
        <v>23</v>
      </c>
      <c r="T9" s="26">
        <f>T8*T7</f>
        <v>0.9842</v>
      </c>
      <c r="U9" s="26">
        <f>U8*U7</f>
        <v>1.084</v>
      </c>
      <c r="V9" s="26">
        <f>V8*V7</f>
        <v>1.064</v>
      </c>
      <c r="W9" s="26">
        <f>W8*W7</f>
        <v>1.112</v>
      </c>
    </row>
    <row r="10" spans="1:23" ht="12.75">
      <c r="A10" s="2"/>
      <c r="B10" s="12" t="s">
        <v>11</v>
      </c>
      <c r="C10" s="1"/>
      <c r="D10" s="19">
        <v>0.036</v>
      </c>
      <c r="E10" s="19">
        <v>0.084</v>
      </c>
      <c r="F10" s="19">
        <v>0.064</v>
      </c>
      <c r="G10" s="20">
        <v>0.112</v>
      </c>
      <c r="H10" s="2"/>
      <c r="J10" s="2"/>
      <c r="K10" s="33" t="s">
        <v>43</v>
      </c>
      <c r="L10" s="34"/>
      <c r="M10" s="28">
        <f t="shared" si="3"/>
        <v>0.01456204862140531</v>
      </c>
      <c r="N10" s="28">
        <f t="shared" si="3"/>
        <v>0.019952028584196535</v>
      </c>
      <c r="O10" s="28">
        <f t="shared" si="3"/>
        <v>0.12002214581778836</v>
      </c>
      <c r="P10" s="28">
        <f t="shared" si="3"/>
        <v>0.09396251047024307</v>
      </c>
      <c r="Q10" s="2"/>
      <c r="R10" s="25"/>
      <c r="S10" t="s">
        <v>24</v>
      </c>
      <c r="T10" s="26">
        <f>T7</f>
        <v>1.036</v>
      </c>
      <c r="U10" s="26">
        <f>U7*T11</f>
        <v>1.0668728</v>
      </c>
      <c r="V10" s="26">
        <f>V7*U11</f>
        <v>1.1351526592</v>
      </c>
      <c r="W10" s="26">
        <f>W7*V11</f>
        <v>1.2622897570304001</v>
      </c>
    </row>
    <row r="11" spans="1:23" ht="12.75">
      <c r="A11" s="2"/>
      <c r="B11" s="13" t="s">
        <v>10</v>
      </c>
      <c r="C11" s="7"/>
      <c r="D11" s="22">
        <v>-0.05</v>
      </c>
      <c r="E11" s="6"/>
      <c r="F11" s="6"/>
      <c r="G11" s="6"/>
      <c r="H11" s="2"/>
      <c r="J11" s="2"/>
      <c r="K11" s="13"/>
      <c r="L11" s="7"/>
      <c r="M11" s="27"/>
      <c r="N11" s="27"/>
      <c r="O11" s="27"/>
      <c r="P11" s="27"/>
      <c r="Q11" s="2"/>
      <c r="R11" s="35"/>
      <c r="S11" s="31" t="s">
        <v>25</v>
      </c>
      <c r="T11" s="26">
        <f>T9</f>
        <v>0.9842</v>
      </c>
      <c r="U11" s="26">
        <f>U9*T11</f>
        <v>1.0668728</v>
      </c>
      <c r="V11" s="26">
        <f>V9*U11</f>
        <v>1.1351526592</v>
      </c>
      <c r="W11" s="26">
        <f>W9*V11</f>
        <v>1.2622897570304001</v>
      </c>
    </row>
    <row r="12" spans="1:23" ht="12.75">
      <c r="A12" s="2"/>
      <c r="B12" s="14"/>
      <c r="C12" s="1" t="s">
        <v>19</v>
      </c>
      <c r="D12" s="1" t="s">
        <v>19</v>
      </c>
      <c r="E12" s="1" t="s">
        <v>19</v>
      </c>
      <c r="F12" s="1" t="s">
        <v>19</v>
      </c>
      <c r="G12" s="1" t="s">
        <v>19</v>
      </c>
      <c r="H12" s="2"/>
      <c r="J12" s="2"/>
      <c r="K12" s="14"/>
      <c r="L12" s="1" t="s">
        <v>19</v>
      </c>
      <c r="M12" s="1" t="s">
        <v>19</v>
      </c>
      <c r="N12" s="1" t="s">
        <v>19</v>
      </c>
      <c r="O12" s="1" t="s">
        <v>19</v>
      </c>
      <c r="P12" s="1" t="s">
        <v>19</v>
      </c>
      <c r="Q12" s="2"/>
      <c r="S12" t="s">
        <v>34</v>
      </c>
      <c r="T12" s="26">
        <f>(T10+T11)/2</f>
        <v>1.0101</v>
      </c>
      <c r="U12" s="26">
        <f>(U10+U11)/2</f>
        <v>1.0668728</v>
      </c>
      <c r="V12" s="26">
        <f>(V10+V11)/2</f>
        <v>1.1351526592</v>
      </c>
      <c r="W12" s="26">
        <f>(W10+W11)/2</f>
        <v>1.2622897570304001</v>
      </c>
    </row>
    <row r="13" spans="1:23" ht="12.75">
      <c r="A13" s="2"/>
      <c r="B13" s="12" t="s">
        <v>5</v>
      </c>
      <c r="C13" s="4">
        <f>306.31+6.54</f>
        <v>312.85</v>
      </c>
      <c r="D13" s="4">
        <f>338.79+2.37</f>
        <v>341.16</v>
      </c>
      <c r="E13" s="4">
        <f>330.32-1.5</f>
        <v>328.82</v>
      </c>
      <c r="F13" s="4">
        <f>347.77+8.9</f>
        <v>356.66999999999996</v>
      </c>
      <c r="G13" s="4">
        <f>379.86+1.6</f>
        <v>381.46000000000004</v>
      </c>
      <c r="H13" s="2"/>
      <c r="J13" s="2"/>
      <c r="K13" s="12" t="s">
        <v>5</v>
      </c>
      <c r="L13" s="4">
        <f>C13</f>
        <v>312.85</v>
      </c>
      <c r="M13" s="4">
        <f>D13</f>
        <v>341.16</v>
      </c>
      <c r="N13" s="4">
        <f>E13</f>
        <v>328.82</v>
      </c>
      <c r="O13" s="4">
        <f>F13</f>
        <v>356.66999999999996</v>
      </c>
      <c r="P13" s="4">
        <f>G13</f>
        <v>381.46000000000004</v>
      </c>
      <c r="Q13" s="2"/>
      <c r="S13" s="31" t="s">
        <v>33</v>
      </c>
      <c r="T13" s="32">
        <f>D17/T12</f>
        <v>333.92733392733396</v>
      </c>
      <c r="U13" s="32">
        <f>E17/U12</f>
        <v>317.76046778959966</v>
      </c>
      <c r="V13" s="32">
        <f>F17/V12</f>
        <v>307.7383444145659</v>
      </c>
      <c r="W13" s="32">
        <f>G17/W12</f>
        <v>300.85802240321425</v>
      </c>
    </row>
    <row r="14" spans="1:23" ht="12.75">
      <c r="A14" s="2"/>
      <c r="B14" s="8" t="s">
        <v>7</v>
      </c>
      <c r="C14" s="4">
        <v>-6.54</v>
      </c>
      <c r="D14" s="4">
        <v>-2.37</v>
      </c>
      <c r="E14" s="4">
        <v>1.52</v>
      </c>
      <c r="F14" s="4">
        <v>-8.87</v>
      </c>
      <c r="G14" s="4">
        <v>-1.6</v>
      </c>
      <c r="H14" s="2"/>
      <c r="J14" s="2"/>
      <c r="K14" s="8" t="s">
        <v>7</v>
      </c>
      <c r="L14" s="4">
        <f>C14</f>
        <v>-6.54</v>
      </c>
      <c r="M14" s="4">
        <f>L18*D14/C18</f>
        <v>-2.37</v>
      </c>
      <c r="N14" s="4">
        <f>M18*E14/D18</f>
        <v>0</v>
      </c>
      <c r="O14" s="4">
        <f>N18*F14/E18</f>
        <v>0</v>
      </c>
      <c r="P14" s="4">
        <f>O18*G14/F18</f>
        <v>0</v>
      </c>
      <c r="Q14" s="2"/>
      <c r="S14" t="s">
        <v>26</v>
      </c>
      <c r="T14" s="19"/>
      <c r="U14" s="19">
        <f>U13/T13-1</f>
        <v>-0.04841432400155776</v>
      </c>
      <c r="V14" s="19">
        <f>V13/U13-1</f>
        <v>-0.03153986852030233</v>
      </c>
      <c r="W14" s="19">
        <f>W13/V13-1</f>
        <v>-0.02235770139220261</v>
      </c>
    </row>
    <row r="15" spans="1:23" ht="12.75">
      <c r="A15" s="2"/>
      <c r="B15" s="15" t="s">
        <v>6</v>
      </c>
      <c r="C15" s="6">
        <f>C14+C13</f>
        <v>306.31</v>
      </c>
      <c r="D15" s="6">
        <f>D14+D13</f>
        <v>338.79</v>
      </c>
      <c r="E15" s="6">
        <f>E14+E13</f>
        <v>330.34</v>
      </c>
      <c r="F15" s="6">
        <f>F14+F13</f>
        <v>347.79999999999995</v>
      </c>
      <c r="G15" s="6">
        <f>G14+G13</f>
        <v>379.86</v>
      </c>
      <c r="H15" s="2"/>
      <c r="J15" s="2"/>
      <c r="K15" s="15" t="s">
        <v>6</v>
      </c>
      <c r="L15" s="6">
        <f>L14+L13</f>
        <v>306.31</v>
      </c>
      <c r="M15" s="6">
        <f>M14+M13</f>
        <v>338.79</v>
      </c>
      <c r="N15" s="6">
        <f>N14+N13</f>
        <v>328.82</v>
      </c>
      <c r="O15" s="6">
        <f>O14+O13</f>
        <v>356.66999999999996</v>
      </c>
      <c r="P15" s="6">
        <f>P14+P13</f>
        <v>381.46000000000004</v>
      </c>
      <c r="Q15" s="2"/>
      <c r="S15" t="s">
        <v>35</v>
      </c>
      <c r="T15" s="24">
        <f>(T7+T9)/2</f>
        <v>1.0101</v>
      </c>
      <c r="U15" s="24">
        <f>(U7+U9)/2</f>
        <v>1.084</v>
      </c>
      <c r="V15" s="24">
        <f>(V7+V9)/2</f>
        <v>1.064</v>
      </c>
      <c r="W15" s="24">
        <f>(W7+W9)/2</f>
        <v>1.112</v>
      </c>
    </row>
    <row r="16" spans="1:23" ht="12.75">
      <c r="A16" s="2"/>
      <c r="B16" s="10"/>
      <c r="C16" s="4"/>
      <c r="D16" s="4"/>
      <c r="E16" s="4"/>
      <c r="F16" s="4"/>
      <c r="G16" s="4"/>
      <c r="H16" s="2"/>
      <c r="J16" s="2"/>
      <c r="K16" s="10"/>
      <c r="L16" s="4"/>
      <c r="M16" s="4"/>
      <c r="N16" s="4"/>
      <c r="O16" s="4"/>
      <c r="P16" s="4"/>
      <c r="Q16" s="2"/>
      <c r="S16" s="23" t="s">
        <v>27</v>
      </c>
      <c r="T16" s="32">
        <f>D17/T15</f>
        <v>333.92733392733396</v>
      </c>
      <c r="U16" s="32">
        <f>U13*T19</f>
        <v>322.3877111715123</v>
      </c>
      <c r="V16" s="32">
        <f>V13*U19</f>
        <v>318.4490604331542</v>
      </c>
      <c r="W16" s="32">
        <f>W13*V19</f>
        <v>348.69567864444303</v>
      </c>
    </row>
    <row r="17" spans="1:23" ht="12.75">
      <c r="A17" s="2"/>
      <c r="B17" s="10" t="s">
        <v>9</v>
      </c>
      <c r="C17" s="4">
        <v>308.63</v>
      </c>
      <c r="D17" s="4">
        <v>337.3</v>
      </c>
      <c r="E17" s="4">
        <v>339.01</v>
      </c>
      <c r="F17" s="4">
        <v>349.33</v>
      </c>
      <c r="G17" s="4">
        <v>379.77</v>
      </c>
      <c r="H17" s="2"/>
      <c r="J17" s="2"/>
      <c r="K17" s="10" t="s">
        <v>13</v>
      </c>
      <c r="L17" s="4">
        <f>C17</f>
        <v>308.63</v>
      </c>
      <c r="M17" s="4">
        <f>T20</f>
        <v>338.79</v>
      </c>
      <c r="N17" s="4">
        <f>U20</f>
        <v>328.82000000000005</v>
      </c>
      <c r="O17" s="4">
        <f>V20</f>
        <v>356.66999999999996</v>
      </c>
      <c r="P17" s="4">
        <f>W20</f>
        <v>381.46000000000004</v>
      </c>
      <c r="Q17" s="2"/>
      <c r="S17" t="s">
        <v>39</v>
      </c>
      <c r="T17" s="24">
        <f>M15/T16</f>
        <v>1.0145620486214053</v>
      </c>
      <c r="U17" s="24">
        <f>N15/U16</f>
        <v>1.0199520285841965</v>
      </c>
      <c r="V17" s="24">
        <f>O15/V16</f>
        <v>1.1200221458177884</v>
      </c>
      <c r="W17" s="24">
        <f>P15/W16</f>
        <v>1.093962510470243</v>
      </c>
    </row>
    <row r="18" spans="1:23" ht="12.75">
      <c r="A18" s="2"/>
      <c r="B18" s="16" t="s">
        <v>15</v>
      </c>
      <c r="C18" s="21">
        <f>C17-C15</f>
        <v>2.319999999999993</v>
      </c>
      <c r="D18" s="21">
        <f>D17-D15</f>
        <v>-1.490000000000009</v>
      </c>
      <c r="E18" s="21">
        <f>E17-E15</f>
        <v>8.670000000000016</v>
      </c>
      <c r="F18" s="21">
        <f>F17-F15</f>
        <v>1.5300000000000296</v>
      </c>
      <c r="G18" s="21">
        <f>G17-G15</f>
        <v>-0.09000000000003183</v>
      </c>
      <c r="H18" s="2"/>
      <c r="J18" s="2"/>
      <c r="K18" s="16" t="s">
        <v>15</v>
      </c>
      <c r="L18" s="21">
        <f>L17-L15</f>
        <v>2.319999999999993</v>
      </c>
      <c r="M18" s="21">
        <f>M17-M15</f>
        <v>0</v>
      </c>
      <c r="N18" s="21">
        <f>N17-N15</f>
        <v>0</v>
      </c>
      <c r="O18" s="21">
        <f>O17-O15</f>
        <v>0</v>
      </c>
      <c r="P18" s="21">
        <f>P17-P15</f>
        <v>0</v>
      </c>
      <c r="Q18" s="2"/>
      <c r="S18" t="s">
        <v>38</v>
      </c>
      <c r="T18" s="24">
        <f>MIN(MAX(T$3,T17),T$2)</f>
        <v>1.0145620486214053</v>
      </c>
      <c r="U18" s="24">
        <f>MIN(MAX(U$3,U17),U$2)</f>
        <v>1.0199520285841965</v>
      </c>
      <c r="V18" s="24">
        <f>MIN(MAX(V$3,V17),V$2)</f>
        <v>1.1200221458177884</v>
      </c>
      <c r="W18" s="24">
        <f>MIN(MAX(W$3,W17),W$2)</f>
        <v>1.093962510470243</v>
      </c>
    </row>
    <row r="19" spans="1:23" ht="12.75">
      <c r="A19" s="2"/>
      <c r="B19" s="30" t="s">
        <v>30</v>
      </c>
      <c r="C19" s="21"/>
      <c r="D19" s="29">
        <f>D18/D15</f>
        <v>-0.004398004663655979</v>
      </c>
      <c r="E19" s="29">
        <f>E18/E15</f>
        <v>0.026245686262638544</v>
      </c>
      <c r="F19" s="29">
        <f>F18/F15</f>
        <v>0.00439907993099491</v>
      </c>
      <c r="G19" s="29">
        <f>G18/G15</f>
        <v>-0.00023692939504036179</v>
      </c>
      <c r="H19" s="2"/>
      <c r="J19" s="2"/>
      <c r="K19" s="30" t="s">
        <v>30</v>
      </c>
      <c r="L19" s="21"/>
      <c r="M19" s="29">
        <f>M18/M15</f>
        <v>0</v>
      </c>
      <c r="N19" s="29">
        <f>N18/N15</f>
        <v>0</v>
      </c>
      <c r="O19" s="29">
        <f>O18/O15</f>
        <v>0</v>
      </c>
      <c r="P19" s="29">
        <f>P18/P15</f>
        <v>0</v>
      </c>
      <c r="Q19" s="2"/>
      <c r="S19" t="s">
        <v>28</v>
      </c>
      <c r="T19" s="24">
        <f>T18</f>
        <v>1.0145620486214053</v>
      </c>
      <c r="U19" s="24">
        <f>U18*T19</f>
        <v>1.0348046196159406</v>
      </c>
      <c r="V19" s="24">
        <f>V18*U19</f>
        <v>1.1590040905644061</v>
      </c>
      <c r="W19" s="24">
        <f>W18*V19</f>
        <v>1.2679070245591186</v>
      </c>
    </row>
    <row r="20" spans="1:23" ht="12.75">
      <c r="A20" s="2"/>
      <c r="B20" s="2"/>
      <c r="C20" s="2"/>
      <c r="D20" s="2"/>
      <c r="E20" s="2"/>
      <c r="F20" s="2"/>
      <c r="G20" s="2"/>
      <c r="H20" s="2"/>
      <c r="J20" s="2"/>
      <c r="K20" s="2"/>
      <c r="L20" s="2"/>
      <c r="M20" s="2"/>
      <c r="N20" s="2"/>
      <c r="O20" s="2"/>
      <c r="P20" s="2"/>
      <c r="Q20" s="2"/>
      <c r="S20" t="s">
        <v>29</v>
      </c>
      <c r="T20" s="32">
        <f>T19*T13</f>
        <v>338.79</v>
      </c>
      <c r="U20" s="32">
        <f>U19*U13</f>
        <v>328.82000000000005</v>
      </c>
      <c r="V20" s="32">
        <f>V19*V13</f>
        <v>356.66999999999996</v>
      </c>
      <c r="W20" s="32">
        <f>W19*W13</f>
        <v>381.46000000000004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zoomScalePageLayoutView="0" workbookViewId="0" topLeftCell="A1">
      <selection activeCell="A5" sqref="A5:Q20"/>
    </sheetView>
  </sheetViews>
  <sheetFormatPr defaultColWidth="9.140625" defaultRowHeight="12.75"/>
  <cols>
    <col min="1" max="1" width="0.9921875" style="0" customWidth="1"/>
    <col min="2" max="2" width="23.00390625" style="0" customWidth="1"/>
    <col min="3" max="7" width="8.7109375" style="0" customWidth="1"/>
    <col min="8" max="8" width="0.9921875" style="0" customWidth="1"/>
    <col min="9" max="9" width="2.7109375" style="0" customWidth="1"/>
    <col min="10" max="10" width="0.9921875" style="0" customWidth="1"/>
    <col min="11" max="11" width="24.00390625" style="0" customWidth="1"/>
    <col min="12" max="16" width="8.7109375" style="0" customWidth="1"/>
    <col min="17" max="17" width="0.9921875" style="0" customWidth="1"/>
    <col min="19" max="19" width="18.8515625" style="0" customWidth="1"/>
  </cols>
  <sheetData>
    <row r="1" spans="1:16" ht="18.75" customHeight="1">
      <c r="A1" s="47" t="s">
        <v>40</v>
      </c>
      <c r="K1" s="36" t="s">
        <v>37</v>
      </c>
      <c r="L1" s="37" t="s">
        <v>18</v>
      </c>
      <c r="M1" s="38">
        <v>0.0382124870093532</v>
      </c>
      <c r="N1" s="38">
        <v>-0.0038500038500038913</v>
      </c>
      <c r="O1" s="38">
        <v>0.04691968771739985</v>
      </c>
      <c r="P1" s="39">
        <v>0.0532</v>
      </c>
    </row>
    <row r="2" spans="11:23" ht="12.75">
      <c r="K2" s="40" t="s">
        <v>20</v>
      </c>
      <c r="L2" s="41">
        <v>0.05</v>
      </c>
      <c r="M2" s="20">
        <f aca="true" t="shared" si="0" ref="M2:P3">M$1+$L2</f>
        <v>0.0882124870093532</v>
      </c>
      <c r="N2" s="20">
        <f t="shared" si="0"/>
        <v>0.04614999614999611</v>
      </c>
      <c r="O2" s="20">
        <f t="shared" si="0"/>
        <v>0.09691968771739985</v>
      </c>
      <c r="P2" s="42">
        <f t="shared" si="0"/>
        <v>0.1032</v>
      </c>
      <c r="S2" t="s">
        <v>20</v>
      </c>
      <c r="T2" s="26">
        <f aca="true" t="shared" si="1" ref="T2:W3">M2+1</f>
        <v>1.0882124870093532</v>
      </c>
      <c r="U2" s="26">
        <f t="shared" si="1"/>
        <v>1.046149996149996</v>
      </c>
      <c r="V2" s="26">
        <f t="shared" si="1"/>
        <v>1.0969196877174</v>
      </c>
      <c r="W2" s="26">
        <f t="shared" si="1"/>
        <v>1.1032</v>
      </c>
    </row>
    <row r="3" spans="11:23" ht="12.75">
      <c r="K3" s="43" t="s">
        <v>21</v>
      </c>
      <c r="L3" s="44">
        <v>-0.05</v>
      </c>
      <c r="M3" s="45">
        <f t="shared" si="0"/>
        <v>-0.0117875129906468</v>
      </c>
      <c r="N3" s="45">
        <f t="shared" si="0"/>
        <v>-0.053850003850003894</v>
      </c>
      <c r="O3" s="45">
        <f t="shared" si="0"/>
        <v>-0.0030803122826001533</v>
      </c>
      <c r="P3" s="46">
        <f t="shared" si="0"/>
        <v>0.0031999999999999945</v>
      </c>
      <c r="S3" t="s">
        <v>21</v>
      </c>
      <c r="T3" s="26">
        <f t="shared" si="1"/>
        <v>0.9882124870093532</v>
      </c>
      <c r="U3" s="26">
        <f t="shared" si="1"/>
        <v>0.9461499961499961</v>
      </c>
      <c r="V3" s="26">
        <f t="shared" si="1"/>
        <v>0.9969196877173998</v>
      </c>
      <c r="W3" s="26">
        <f t="shared" si="1"/>
        <v>1.0032</v>
      </c>
    </row>
    <row r="4" ht="12.75">
      <c r="A4" s="9" t="s">
        <v>16</v>
      </c>
    </row>
    <row r="5" spans="1:17" ht="12.75">
      <c r="A5" s="2"/>
      <c r="B5" s="3" t="s">
        <v>48</v>
      </c>
      <c r="C5" s="2"/>
      <c r="D5" s="2"/>
      <c r="E5" s="2"/>
      <c r="F5" s="2"/>
      <c r="G5" s="2"/>
      <c r="H5" s="2"/>
      <c r="J5" s="2"/>
      <c r="K5" s="3" t="s">
        <v>48</v>
      </c>
      <c r="L5" s="2"/>
      <c r="M5" s="2"/>
      <c r="N5" s="2"/>
      <c r="O5" s="2"/>
      <c r="P5" s="2"/>
      <c r="Q5" s="2"/>
    </row>
    <row r="6" spans="1:23" ht="12.75">
      <c r="A6" s="2"/>
      <c r="B6" s="3" t="s">
        <v>17</v>
      </c>
      <c r="C6" s="2"/>
      <c r="D6" s="2"/>
      <c r="E6" s="2"/>
      <c r="F6" s="2"/>
      <c r="G6" s="2"/>
      <c r="H6" s="2"/>
      <c r="J6" s="2"/>
      <c r="K6" s="3" t="s">
        <v>31</v>
      </c>
      <c r="L6" s="2"/>
      <c r="M6" s="2"/>
      <c r="N6" s="2"/>
      <c r="O6" s="2"/>
      <c r="P6" s="2"/>
      <c r="Q6" s="2"/>
      <c r="T6" s="18" t="s">
        <v>1</v>
      </c>
      <c r="U6" s="18" t="s">
        <v>2</v>
      </c>
      <c r="V6" s="18" t="s">
        <v>3</v>
      </c>
      <c r="W6" s="18" t="s">
        <v>4</v>
      </c>
    </row>
    <row r="7" spans="1:23" ht="12.75">
      <c r="A7" s="2"/>
      <c r="B7" s="10"/>
      <c r="C7" s="5"/>
      <c r="D7" s="5"/>
      <c r="E7" s="5"/>
      <c r="F7" s="5"/>
      <c r="G7" s="5"/>
      <c r="H7" s="2"/>
      <c r="J7" s="2"/>
      <c r="K7" s="10"/>
      <c r="L7" s="5"/>
      <c r="M7" s="5"/>
      <c r="N7" s="5"/>
      <c r="O7" s="5"/>
      <c r="P7" s="5"/>
      <c r="Q7" s="2"/>
      <c r="R7" s="35"/>
      <c r="S7" t="s">
        <v>11</v>
      </c>
      <c r="T7" s="24">
        <f aca="true" t="shared" si="2" ref="T7:W8">1+D10</f>
        <v>1.036</v>
      </c>
      <c r="U7" s="24">
        <f t="shared" si="2"/>
        <v>1.084</v>
      </c>
      <c r="V7" s="24">
        <f t="shared" si="2"/>
        <v>1.064</v>
      </c>
      <c r="W7" s="24">
        <f t="shared" si="2"/>
        <v>1.112</v>
      </c>
    </row>
    <row r="8" spans="1:23" ht="12.75">
      <c r="A8" s="2"/>
      <c r="B8" s="11" t="s">
        <v>8</v>
      </c>
      <c r="C8" s="17" t="s">
        <v>0</v>
      </c>
      <c r="D8" s="18" t="s">
        <v>1</v>
      </c>
      <c r="E8" s="18" t="s">
        <v>2</v>
      </c>
      <c r="F8" s="18" t="s">
        <v>3</v>
      </c>
      <c r="G8" s="18" t="s">
        <v>4</v>
      </c>
      <c r="H8" s="2"/>
      <c r="J8" s="2"/>
      <c r="K8" s="11" t="s">
        <v>8</v>
      </c>
      <c r="L8" s="17" t="s">
        <v>0</v>
      </c>
      <c r="M8" s="18" t="s">
        <v>1</v>
      </c>
      <c r="N8" s="18" t="s">
        <v>2</v>
      </c>
      <c r="O8" s="18" t="s">
        <v>3</v>
      </c>
      <c r="P8" s="18" t="s">
        <v>4</v>
      </c>
      <c r="Q8" s="2"/>
      <c r="R8" s="35"/>
      <c r="S8" t="s">
        <v>22</v>
      </c>
      <c r="T8" s="24">
        <f t="shared" si="2"/>
        <v>0.95</v>
      </c>
      <c r="U8" s="24">
        <f t="shared" si="2"/>
        <v>1</v>
      </c>
      <c r="V8" s="24">
        <f t="shared" si="2"/>
        <v>1</v>
      </c>
      <c r="W8" s="24">
        <f t="shared" si="2"/>
        <v>1</v>
      </c>
    </row>
    <row r="9" spans="1:23" ht="12.75">
      <c r="A9" s="2"/>
      <c r="B9" s="12" t="s">
        <v>12</v>
      </c>
      <c r="C9" s="1"/>
      <c r="D9" s="1"/>
      <c r="E9" s="1"/>
      <c r="F9" s="1"/>
      <c r="G9" s="1"/>
      <c r="H9" s="2"/>
      <c r="J9" s="2"/>
      <c r="K9" s="12" t="s">
        <v>32</v>
      </c>
      <c r="L9" s="1"/>
      <c r="M9" s="19">
        <f aca="true" t="shared" si="3" ref="M9:P10">T17-1</f>
        <v>0.01456204862140531</v>
      </c>
      <c r="N9" s="19">
        <f t="shared" si="3"/>
        <v>0.019952028584196535</v>
      </c>
      <c r="O9" s="19">
        <f t="shared" si="3"/>
        <v>0.12002214581778836</v>
      </c>
      <c r="P9" s="19">
        <f t="shared" si="3"/>
        <v>0.1395311687784795</v>
      </c>
      <c r="Q9" s="2"/>
      <c r="R9" s="35"/>
      <c r="S9" s="31" t="s">
        <v>23</v>
      </c>
      <c r="T9" s="26">
        <f>T8*T7</f>
        <v>0.9842</v>
      </c>
      <c r="U9" s="26">
        <f>U8*U7</f>
        <v>1.084</v>
      </c>
      <c r="V9" s="26">
        <f>V8*V7</f>
        <v>1.064</v>
      </c>
      <c r="W9" s="26">
        <f>W8*W7</f>
        <v>1.112</v>
      </c>
    </row>
    <row r="10" spans="1:23" ht="12.75">
      <c r="A10" s="2"/>
      <c r="B10" s="12" t="s">
        <v>11</v>
      </c>
      <c r="C10" s="1"/>
      <c r="D10" s="19">
        <v>0.036</v>
      </c>
      <c r="E10" s="19">
        <v>0.084</v>
      </c>
      <c r="F10" s="19">
        <v>0.064</v>
      </c>
      <c r="G10" s="20">
        <v>0.112</v>
      </c>
      <c r="H10" s="2"/>
      <c r="J10" s="2"/>
      <c r="K10" s="33" t="s">
        <v>14</v>
      </c>
      <c r="L10" s="34"/>
      <c r="M10" s="28">
        <f t="shared" si="3"/>
        <v>0.01456204862140531</v>
      </c>
      <c r="N10" s="28">
        <f t="shared" si="3"/>
        <v>0.019952028584196535</v>
      </c>
      <c r="O10" s="28">
        <f t="shared" si="3"/>
        <v>0.0969196877173999</v>
      </c>
      <c r="P10" s="28">
        <f t="shared" si="3"/>
        <v>0.10319999999999996</v>
      </c>
      <c r="Q10" s="2"/>
      <c r="R10" s="25"/>
      <c r="S10" t="s">
        <v>24</v>
      </c>
      <c r="T10" s="26">
        <f>T7</f>
        <v>1.036</v>
      </c>
      <c r="U10" s="26">
        <f>U7*T11</f>
        <v>1.0668728</v>
      </c>
      <c r="V10" s="26">
        <f>V7*U11</f>
        <v>1.1351526592</v>
      </c>
      <c r="W10" s="26">
        <f>W7*V11</f>
        <v>1.2622897570304001</v>
      </c>
    </row>
    <row r="11" spans="1:23" ht="12.75">
      <c r="A11" s="2"/>
      <c r="B11" s="13" t="s">
        <v>10</v>
      </c>
      <c r="C11" s="7"/>
      <c r="D11" s="22">
        <v>-0.05</v>
      </c>
      <c r="E11" s="6"/>
      <c r="F11" s="6"/>
      <c r="G11" s="6"/>
      <c r="H11" s="2"/>
      <c r="J11" s="2"/>
      <c r="K11" s="13"/>
      <c r="L11" s="7"/>
      <c r="M11" s="27"/>
      <c r="N11" s="27"/>
      <c r="O11" s="27" t="s">
        <v>36</v>
      </c>
      <c r="P11" s="27" t="s">
        <v>36</v>
      </c>
      <c r="Q11" s="2"/>
      <c r="R11" s="35"/>
      <c r="S11" s="31" t="s">
        <v>25</v>
      </c>
      <c r="T11" s="26">
        <f>T9</f>
        <v>0.9842</v>
      </c>
      <c r="U11" s="26">
        <f>U9*T11</f>
        <v>1.0668728</v>
      </c>
      <c r="V11" s="26">
        <f>V9*U11</f>
        <v>1.1351526592</v>
      </c>
      <c r="W11" s="26">
        <f>W9*V11</f>
        <v>1.2622897570304001</v>
      </c>
    </row>
    <row r="12" spans="1:23" ht="12.75">
      <c r="A12" s="2"/>
      <c r="B12" s="14"/>
      <c r="C12" s="1" t="s">
        <v>19</v>
      </c>
      <c r="D12" s="1" t="s">
        <v>19</v>
      </c>
      <c r="E12" s="1" t="s">
        <v>19</v>
      </c>
      <c r="F12" s="1" t="s">
        <v>19</v>
      </c>
      <c r="G12" s="1" t="s">
        <v>19</v>
      </c>
      <c r="H12" s="2"/>
      <c r="J12" s="2"/>
      <c r="K12" s="14"/>
      <c r="L12" s="1" t="s">
        <v>19</v>
      </c>
      <c r="M12" s="1" t="s">
        <v>19</v>
      </c>
      <c r="N12" s="1" t="s">
        <v>19</v>
      </c>
      <c r="O12" s="1" t="s">
        <v>19</v>
      </c>
      <c r="P12" s="1" t="s">
        <v>19</v>
      </c>
      <c r="Q12" s="2"/>
      <c r="S12" t="s">
        <v>34</v>
      </c>
      <c r="T12" s="26">
        <f>(T10+T11)/2</f>
        <v>1.0101</v>
      </c>
      <c r="U12" s="26">
        <f>(U10+U11)/2</f>
        <v>1.0668728</v>
      </c>
      <c r="V12" s="26">
        <f>(V10+V11)/2</f>
        <v>1.1351526592</v>
      </c>
      <c r="W12" s="26">
        <f>(W10+W11)/2</f>
        <v>1.2622897570304001</v>
      </c>
    </row>
    <row r="13" spans="1:23" ht="12.75">
      <c r="A13" s="2"/>
      <c r="B13" s="12" t="s">
        <v>5</v>
      </c>
      <c r="C13" s="4">
        <f>306.31+6.54</f>
        <v>312.85</v>
      </c>
      <c r="D13" s="4">
        <f>338.79+2.37</f>
        <v>341.16</v>
      </c>
      <c r="E13" s="4">
        <f>330.32-1.5</f>
        <v>328.82</v>
      </c>
      <c r="F13" s="4">
        <f>347.77+8.9</f>
        <v>356.66999999999996</v>
      </c>
      <c r="G13" s="4">
        <f>379.86+1.6</f>
        <v>381.46000000000004</v>
      </c>
      <c r="H13" s="2"/>
      <c r="J13" s="2"/>
      <c r="K13" s="12" t="s">
        <v>5</v>
      </c>
      <c r="L13" s="4">
        <f>C13</f>
        <v>312.85</v>
      </c>
      <c r="M13" s="4">
        <f>D13</f>
        <v>341.16</v>
      </c>
      <c r="N13" s="4">
        <f>E13</f>
        <v>328.82</v>
      </c>
      <c r="O13" s="4">
        <f>F13</f>
        <v>356.66999999999996</v>
      </c>
      <c r="P13" s="4">
        <f>G13</f>
        <v>381.46000000000004</v>
      </c>
      <c r="Q13" s="2"/>
      <c r="S13" s="31" t="s">
        <v>33</v>
      </c>
      <c r="T13" s="32">
        <f>D17/T12</f>
        <v>333.92733392733396</v>
      </c>
      <c r="U13" s="32">
        <f>E17/U12</f>
        <v>317.76046778959966</v>
      </c>
      <c r="V13" s="32">
        <f>F17/V12</f>
        <v>307.7383444145659</v>
      </c>
      <c r="W13" s="32">
        <f>G17/W12</f>
        <v>300.85802240321425</v>
      </c>
    </row>
    <row r="14" spans="1:23" ht="12.75">
      <c r="A14" s="2"/>
      <c r="B14" s="8" t="s">
        <v>7</v>
      </c>
      <c r="C14" s="4">
        <v>-6.54</v>
      </c>
      <c r="D14" s="4">
        <v>-2.37</v>
      </c>
      <c r="E14" s="4">
        <v>1.52</v>
      </c>
      <c r="F14" s="4">
        <v>-8.87</v>
      </c>
      <c r="G14" s="4">
        <v>-1.6</v>
      </c>
      <c r="H14" s="2"/>
      <c r="J14" s="2"/>
      <c r="K14" s="8" t="s">
        <v>7</v>
      </c>
      <c r="L14" s="4">
        <f>C14</f>
        <v>-6.54</v>
      </c>
      <c r="M14" s="4">
        <f>L18*D14/C18</f>
        <v>-2.37</v>
      </c>
      <c r="N14" s="4">
        <f>M18*E14/D18</f>
        <v>0</v>
      </c>
      <c r="O14" s="4">
        <f>N18*F14/E18</f>
        <v>0</v>
      </c>
      <c r="P14" s="4">
        <f>O18*G14/F18</f>
        <v>7.693548837401247</v>
      </c>
      <c r="Q14" s="2"/>
      <c r="S14" t="s">
        <v>26</v>
      </c>
      <c r="T14" s="19"/>
      <c r="U14" s="19">
        <f>U13/T13-1</f>
        <v>-0.04841432400155776</v>
      </c>
      <c r="V14" s="19">
        <f>V13/U13-1</f>
        <v>-0.03153986852030233</v>
      </c>
      <c r="W14" s="19">
        <f>W13/V13-1</f>
        <v>-0.02235770139220261</v>
      </c>
    </row>
    <row r="15" spans="1:23" ht="12.75">
      <c r="A15" s="2"/>
      <c r="B15" s="15" t="s">
        <v>6</v>
      </c>
      <c r="C15" s="6">
        <f>C14+C13</f>
        <v>306.31</v>
      </c>
      <c r="D15" s="6">
        <f>D14+D13</f>
        <v>338.79</v>
      </c>
      <c r="E15" s="6">
        <f>E14+E13</f>
        <v>330.34</v>
      </c>
      <c r="F15" s="6">
        <f>F14+F13</f>
        <v>347.79999999999995</v>
      </c>
      <c r="G15" s="6">
        <f>G14+G13</f>
        <v>379.86</v>
      </c>
      <c r="H15" s="2"/>
      <c r="J15" s="2"/>
      <c r="K15" s="15" t="s">
        <v>6</v>
      </c>
      <c r="L15" s="6">
        <f>L14+L13</f>
        <v>306.31</v>
      </c>
      <c r="M15" s="6">
        <f>M14+M13</f>
        <v>338.79</v>
      </c>
      <c r="N15" s="6">
        <f>N14+N13</f>
        <v>328.82</v>
      </c>
      <c r="O15" s="6">
        <f>O14+O13</f>
        <v>356.66999999999996</v>
      </c>
      <c r="P15" s="6">
        <f>P14+P13</f>
        <v>389.1535488374013</v>
      </c>
      <c r="Q15" s="2"/>
      <c r="S15" t="s">
        <v>35</v>
      </c>
      <c r="T15" s="24">
        <f>(T7+T9)/2</f>
        <v>1.0101</v>
      </c>
      <c r="U15" s="24">
        <f>(U7+U9)/2</f>
        <v>1.084</v>
      </c>
      <c r="V15" s="24">
        <f>(V7+V9)/2</f>
        <v>1.064</v>
      </c>
      <c r="W15" s="24">
        <f>(W7+W9)/2</f>
        <v>1.112</v>
      </c>
    </row>
    <row r="16" spans="1:23" ht="12.75">
      <c r="A16" s="2"/>
      <c r="B16" s="10"/>
      <c r="C16" s="4"/>
      <c r="D16" s="4"/>
      <c r="E16" s="4"/>
      <c r="F16" s="4"/>
      <c r="G16" s="4"/>
      <c r="H16" s="2"/>
      <c r="J16" s="2"/>
      <c r="K16" s="10"/>
      <c r="L16" s="4"/>
      <c r="M16" s="4"/>
      <c r="N16" s="4"/>
      <c r="O16" s="4"/>
      <c r="P16" s="4"/>
      <c r="Q16" s="2"/>
      <c r="S16" s="23" t="s">
        <v>27</v>
      </c>
      <c r="T16" s="32">
        <f>D17/T15</f>
        <v>333.92733392733396</v>
      </c>
      <c r="U16" s="32">
        <f>U13*T19</f>
        <v>322.3877111715123</v>
      </c>
      <c r="V16" s="32">
        <f>V13*U19</f>
        <v>318.4490604331542</v>
      </c>
      <c r="W16" s="32">
        <f>W13*V19</f>
        <v>341.5032071957755</v>
      </c>
    </row>
    <row r="17" spans="1:23" ht="12.75">
      <c r="A17" s="2"/>
      <c r="B17" s="10" t="s">
        <v>9</v>
      </c>
      <c r="C17" s="4">
        <v>308.63</v>
      </c>
      <c r="D17" s="4">
        <v>337.3</v>
      </c>
      <c r="E17" s="4">
        <v>339.01</v>
      </c>
      <c r="F17" s="4">
        <v>349.33</v>
      </c>
      <c r="G17" s="4">
        <v>379.77</v>
      </c>
      <c r="H17" s="2"/>
      <c r="J17" s="2"/>
      <c r="K17" s="10" t="s">
        <v>13</v>
      </c>
      <c r="L17" s="4">
        <f>C17</f>
        <v>308.63</v>
      </c>
      <c r="M17" s="4">
        <f>T20</f>
        <v>338.79</v>
      </c>
      <c r="N17" s="4">
        <f>U20</f>
        <v>328.82000000000005</v>
      </c>
      <c r="O17" s="4">
        <f>V20</f>
        <v>349.3130439242349</v>
      </c>
      <c r="P17" s="4">
        <f>W20</f>
        <v>376.7463381783795</v>
      </c>
      <c r="Q17" s="2"/>
      <c r="S17" t="s">
        <v>39</v>
      </c>
      <c r="T17" s="24">
        <f>M15/T16</f>
        <v>1.0145620486214053</v>
      </c>
      <c r="U17" s="24">
        <f>N15/U16</f>
        <v>1.0199520285841965</v>
      </c>
      <c r="V17" s="24">
        <f>O15/V16</f>
        <v>1.1200221458177884</v>
      </c>
      <c r="W17" s="24">
        <f>P15/W16</f>
        <v>1.1395311687784795</v>
      </c>
    </row>
    <row r="18" spans="1:23" ht="12.75">
      <c r="A18" s="2"/>
      <c r="B18" s="16" t="s">
        <v>15</v>
      </c>
      <c r="C18" s="21">
        <f>C17-C15</f>
        <v>2.319999999999993</v>
      </c>
      <c r="D18" s="21">
        <f>D17-D15</f>
        <v>-1.490000000000009</v>
      </c>
      <c r="E18" s="21">
        <f>E17-E15</f>
        <v>8.670000000000016</v>
      </c>
      <c r="F18" s="21">
        <f>F17-F15</f>
        <v>1.5300000000000296</v>
      </c>
      <c r="G18" s="21">
        <f>G17-G15</f>
        <v>-0.09000000000003183</v>
      </c>
      <c r="H18" s="2"/>
      <c r="J18" s="2"/>
      <c r="K18" s="16" t="s">
        <v>15</v>
      </c>
      <c r="L18" s="21">
        <f>L17-L15</f>
        <v>2.319999999999993</v>
      </c>
      <c r="M18" s="21">
        <f>M17-M15</f>
        <v>0</v>
      </c>
      <c r="N18" s="21">
        <f>N17-N15</f>
        <v>0</v>
      </c>
      <c r="O18" s="21">
        <f>O17-O15</f>
        <v>-7.356956075765083</v>
      </c>
      <c r="P18" s="21">
        <f>P17-P15</f>
        <v>-12.407210659021757</v>
      </c>
      <c r="Q18" s="2"/>
      <c r="S18" t="s">
        <v>38</v>
      </c>
      <c r="T18" s="24">
        <f>MIN(MAX(T$3,T17),T$2)</f>
        <v>1.0145620486214053</v>
      </c>
      <c r="U18" s="24">
        <f>MIN(MAX(U$3,U17),U$2)</f>
        <v>1.0199520285841965</v>
      </c>
      <c r="V18" s="24">
        <f>MIN(MAX(V$3,V17),V$2)</f>
        <v>1.0969196877174</v>
      </c>
      <c r="W18" s="24">
        <f>MIN(MAX(W$3,W17),W$2)</f>
        <v>1.1032</v>
      </c>
    </row>
    <row r="19" spans="1:23" ht="12.75">
      <c r="A19" s="2"/>
      <c r="B19" s="30" t="s">
        <v>30</v>
      </c>
      <c r="C19" s="21"/>
      <c r="D19" s="29">
        <f>D18/D15</f>
        <v>-0.004398004663655979</v>
      </c>
      <c r="E19" s="29">
        <f>E18/E15</f>
        <v>0.026245686262638544</v>
      </c>
      <c r="F19" s="29">
        <f>F18/F15</f>
        <v>0.00439907993099491</v>
      </c>
      <c r="G19" s="29">
        <f>G18/G15</f>
        <v>-0.00023692939504036179</v>
      </c>
      <c r="H19" s="2"/>
      <c r="J19" s="2"/>
      <c r="K19" s="30" t="s">
        <v>30</v>
      </c>
      <c r="L19" s="21"/>
      <c r="M19" s="29">
        <f>M18/M15</f>
        <v>0</v>
      </c>
      <c r="N19" s="29">
        <f>N18/N15</f>
        <v>0</v>
      </c>
      <c r="O19" s="29">
        <f>O18/O15</f>
        <v>-0.020626786877968668</v>
      </c>
      <c r="P19" s="29">
        <f>P18/P15</f>
        <v>-0.03188255817295867</v>
      </c>
      <c r="Q19" s="2"/>
      <c r="S19" t="s">
        <v>28</v>
      </c>
      <c r="T19" s="24">
        <f>T18</f>
        <v>1.0145620486214053</v>
      </c>
      <c r="U19" s="24">
        <f>U18*T19</f>
        <v>1.0348046196159406</v>
      </c>
      <c r="V19" s="24">
        <f>V18*U19</f>
        <v>1.1350975601976403</v>
      </c>
      <c r="W19" s="24">
        <f>W18*V19</f>
        <v>1.2522396284100368</v>
      </c>
    </row>
    <row r="20" spans="1:23" ht="12.75">
      <c r="A20" s="2"/>
      <c r="B20" s="2"/>
      <c r="C20" s="2"/>
      <c r="D20" s="2"/>
      <c r="E20" s="2"/>
      <c r="F20" s="2"/>
      <c r="G20" s="2"/>
      <c r="H20" s="2"/>
      <c r="J20" s="2"/>
      <c r="K20" s="2"/>
      <c r="L20" s="2"/>
      <c r="M20" s="2"/>
      <c r="N20" s="2"/>
      <c r="O20" s="2"/>
      <c r="P20" s="2"/>
      <c r="Q20" s="2"/>
      <c r="S20" t="s">
        <v>29</v>
      </c>
      <c r="T20" s="32">
        <f>T19*T13</f>
        <v>338.79</v>
      </c>
      <c r="U20" s="32">
        <f>U19*U13</f>
        <v>328.82000000000005</v>
      </c>
      <c r="V20" s="32">
        <f>V19*V13</f>
        <v>349.3130439242349</v>
      </c>
      <c r="W20" s="32">
        <f>W19*W13</f>
        <v>376.7463381783795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0.9921875" style="0" customWidth="1"/>
    <col min="2" max="2" width="23.00390625" style="0" customWidth="1"/>
    <col min="3" max="7" width="8.7109375" style="0" customWidth="1"/>
    <col min="8" max="8" width="0.9921875" style="0" customWidth="1"/>
    <col min="9" max="9" width="2.7109375" style="0" customWidth="1"/>
    <col min="10" max="10" width="0.9921875" style="0" customWidth="1"/>
    <col min="11" max="11" width="24.00390625" style="0" customWidth="1"/>
    <col min="12" max="16" width="8.7109375" style="0" customWidth="1"/>
    <col min="17" max="17" width="0.9921875" style="0" customWidth="1"/>
    <col min="19" max="19" width="18.8515625" style="0" customWidth="1"/>
  </cols>
  <sheetData>
    <row r="1" spans="1:19" ht="18.75" customHeight="1">
      <c r="A1" s="47" t="s">
        <v>45</v>
      </c>
      <c r="K1" s="36" t="s">
        <v>37</v>
      </c>
      <c r="L1" s="37"/>
      <c r="M1" s="38"/>
      <c r="N1" s="38"/>
      <c r="O1" s="38"/>
      <c r="P1" s="39"/>
      <c r="S1" s="9" t="s">
        <v>46</v>
      </c>
    </row>
    <row r="2" spans="11:23" ht="12.75">
      <c r="K2" s="40" t="s">
        <v>20</v>
      </c>
      <c r="L2" s="41">
        <v>0.05</v>
      </c>
      <c r="M2" s="20">
        <f aca="true" t="shared" si="0" ref="M2:P3">M$1+$L2</f>
        <v>0.05</v>
      </c>
      <c r="N2" s="20">
        <f t="shared" si="0"/>
        <v>0.05</v>
      </c>
      <c r="O2" s="20">
        <f t="shared" si="0"/>
        <v>0.05</v>
      </c>
      <c r="P2" s="42">
        <f t="shared" si="0"/>
        <v>0.05</v>
      </c>
      <c r="S2" t="s">
        <v>20</v>
      </c>
      <c r="T2" s="26">
        <f aca="true" t="shared" si="1" ref="T2:W3">M2+1</f>
        <v>1.05</v>
      </c>
      <c r="U2" s="26">
        <f t="shared" si="1"/>
        <v>1.05</v>
      </c>
      <c r="V2" s="26">
        <f t="shared" si="1"/>
        <v>1.05</v>
      </c>
      <c r="W2" s="26">
        <f t="shared" si="1"/>
        <v>1.05</v>
      </c>
    </row>
    <row r="3" spans="11:23" ht="12.75">
      <c r="K3" s="43" t="s">
        <v>21</v>
      </c>
      <c r="L3" s="44">
        <v>-0.05</v>
      </c>
      <c r="M3" s="45">
        <f t="shared" si="0"/>
        <v>-0.05</v>
      </c>
      <c r="N3" s="45">
        <f t="shared" si="0"/>
        <v>-0.05</v>
      </c>
      <c r="O3" s="45">
        <f t="shared" si="0"/>
        <v>-0.05</v>
      </c>
      <c r="P3" s="46">
        <f t="shared" si="0"/>
        <v>-0.05</v>
      </c>
      <c r="S3" t="s">
        <v>21</v>
      </c>
      <c r="T3" s="26">
        <f t="shared" si="1"/>
        <v>0.95</v>
      </c>
      <c r="U3" s="26">
        <f t="shared" si="1"/>
        <v>0.95</v>
      </c>
      <c r="V3" s="26">
        <f t="shared" si="1"/>
        <v>0.95</v>
      </c>
      <c r="W3" s="26">
        <f t="shared" si="1"/>
        <v>0.95</v>
      </c>
    </row>
    <row r="4" ht="12.75">
      <c r="A4" s="9" t="s">
        <v>16</v>
      </c>
    </row>
    <row r="5" spans="1:17" ht="12.75">
      <c r="A5" s="2" t="s">
        <v>49</v>
      </c>
      <c r="B5" s="3" t="s">
        <v>48</v>
      </c>
      <c r="C5" s="2"/>
      <c r="D5" s="2"/>
      <c r="E5" s="2"/>
      <c r="F5" s="2"/>
      <c r="G5" s="2"/>
      <c r="H5" s="2"/>
      <c r="J5" s="2"/>
      <c r="K5" s="3" t="s">
        <v>48</v>
      </c>
      <c r="L5" s="2"/>
      <c r="M5" s="2"/>
      <c r="N5" s="2"/>
      <c r="O5" s="2"/>
      <c r="P5" s="2"/>
      <c r="Q5" s="2"/>
    </row>
    <row r="6" spans="1:23" ht="12.75">
      <c r="A6" s="2"/>
      <c r="B6" s="3" t="s">
        <v>17</v>
      </c>
      <c r="C6" s="2"/>
      <c r="D6" s="2"/>
      <c r="E6" s="2"/>
      <c r="F6" s="2"/>
      <c r="G6" s="2"/>
      <c r="H6" s="2"/>
      <c r="J6" s="2"/>
      <c r="K6" s="3" t="s">
        <v>31</v>
      </c>
      <c r="L6" s="2"/>
      <c r="M6" s="2"/>
      <c r="N6" s="2"/>
      <c r="O6" s="2"/>
      <c r="P6" s="2"/>
      <c r="Q6" s="2"/>
      <c r="T6" s="18" t="s">
        <v>1</v>
      </c>
      <c r="U6" s="18" t="s">
        <v>2</v>
      </c>
      <c r="V6" s="18" t="s">
        <v>3</v>
      </c>
      <c r="W6" s="18" t="s">
        <v>4</v>
      </c>
    </row>
    <row r="7" spans="1:23" ht="12.75">
      <c r="A7" s="2"/>
      <c r="B7" s="10"/>
      <c r="C7" s="5"/>
      <c r="D7" s="5"/>
      <c r="E7" s="5"/>
      <c r="F7" s="5"/>
      <c r="G7" s="5"/>
      <c r="H7" s="2"/>
      <c r="J7" s="2"/>
      <c r="K7" s="10"/>
      <c r="L7" s="5"/>
      <c r="M7" s="5"/>
      <c r="N7" s="5"/>
      <c r="O7" s="5"/>
      <c r="P7" s="5"/>
      <c r="Q7" s="2"/>
      <c r="R7" s="35"/>
      <c r="S7" t="s">
        <v>11</v>
      </c>
      <c r="T7" s="24">
        <f aca="true" t="shared" si="2" ref="T7:W8">1+D10</f>
        <v>1.036</v>
      </c>
      <c r="U7" s="24">
        <f t="shared" si="2"/>
        <v>1.084</v>
      </c>
      <c r="V7" s="24">
        <f t="shared" si="2"/>
        <v>1.064</v>
      </c>
      <c r="W7" s="24">
        <f t="shared" si="2"/>
        <v>1.112</v>
      </c>
    </row>
    <row r="8" spans="1:23" ht="12.75">
      <c r="A8" s="2"/>
      <c r="B8" s="11" t="s">
        <v>8</v>
      </c>
      <c r="C8" s="17" t="s">
        <v>0</v>
      </c>
      <c r="D8" s="18" t="s">
        <v>1</v>
      </c>
      <c r="E8" s="18" t="s">
        <v>2</v>
      </c>
      <c r="F8" s="18" t="s">
        <v>3</v>
      </c>
      <c r="G8" s="18" t="s">
        <v>4</v>
      </c>
      <c r="H8" s="2"/>
      <c r="J8" s="2"/>
      <c r="K8" s="11" t="s">
        <v>8</v>
      </c>
      <c r="L8" s="17" t="s">
        <v>0</v>
      </c>
      <c r="M8" s="18" t="s">
        <v>1</v>
      </c>
      <c r="N8" s="18" t="s">
        <v>2</v>
      </c>
      <c r="O8" s="18" t="s">
        <v>3</v>
      </c>
      <c r="P8" s="18" t="s">
        <v>4</v>
      </c>
      <c r="Q8" s="2"/>
      <c r="R8" s="35"/>
      <c r="S8" t="s">
        <v>22</v>
      </c>
      <c r="T8" s="24">
        <f t="shared" si="2"/>
        <v>0.95</v>
      </c>
      <c r="U8" s="24">
        <f t="shared" si="2"/>
        <v>1</v>
      </c>
      <c r="V8" s="24">
        <f t="shared" si="2"/>
        <v>1</v>
      </c>
      <c r="W8" s="24">
        <f t="shared" si="2"/>
        <v>1</v>
      </c>
    </row>
    <row r="9" spans="1:23" ht="12.75">
      <c r="A9" s="2"/>
      <c r="B9" s="12" t="s">
        <v>12</v>
      </c>
      <c r="C9" s="1"/>
      <c r="D9" s="1"/>
      <c r="E9" s="1"/>
      <c r="F9" s="1"/>
      <c r="G9" s="1"/>
      <c r="H9" s="2"/>
      <c r="J9" s="2"/>
      <c r="K9" s="12" t="s">
        <v>32</v>
      </c>
      <c r="L9" s="1"/>
      <c r="M9" s="19">
        <f aca="true" t="shared" si="3" ref="M9:P10">T17-1</f>
        <v>0.01456204862140531</v>
      </c>
      <c r="N9" s="19">
        <f t="shared" si="3"/>
        <v>0.019952028584196535</v>
      </c>
      <c r="O9" s="19">
        <f t="shared" si="3"/>
        <v>0.12002214581778836</v>
      </c>
      <c r="P9" s="19">
        <f t="shared" si="3"/>
        <v>0.23825010667831736</v>
      </c>
      <c r="Q9" s="2"/>
      <c r="R9" s="35"/>
      <c r="S9" s="31" t="s">
        <v>23</v>
      </c>
      <c r="T9" s="26">
        <f>T8*T7</f>
        <v>0.9842</v>
      </c>
      <c r="U9" s="26">
        <f>U8*U7</f>
        <v>1.084</v>
      </c>
      <c r="V9" s="26">
        <f>V8*V7</f>
        <v>1.064</v>
      </c>
      <c r="W9" s="26">
        <f>W8*W7</f>
        <v>1.112</v>
      </c>
    </row>
    <row r="10" spans="1:23" ht="12.75">
      <c r="A10" s="2"/>
      <c r="B10" s="12" t="s">
        <v>11</v>
      </c>
      <c r="C10" s="1"/>
      <c r="D10" s="19">
        <v>0.036</v>
      </c>
      <c r="E10" s="19">
        <v>0.084</v>
      </c>
      <c r="F10" s="19">
        <v>0.064</v>
      </c>
      <c r="G10" s="20">
        <v>0.112</v>
      </c>
      <c r="H10" s="2"/>
      <c r="J10" s="2"/>
      <c r="K10" s="33" t="s">
        <v>47</v>
      </c>
      <c r="L10" s="34"/>
      <c r="M10" s="28">
        <f t="shared" si="3"/>
        <v>0.01456204862140531</v>
      </c>
      <c r="N10" s="28">
        <f t="shared" si="3"/>
        <v>0.019952028584196535</v>
      </c>
      <c r="O10" s="28">
        <f t="shared" si="3"/>
        <v>0.050000000000000044</v>
      </c>
      <c r="P10" s="28">
        <f t="shared" si="3"/>
        <v>0.050000000000000044</v>
      </c>
      <c r="Q10" s="2"/>
      <c r="R10" s="25"/>
      <c r="S10" t="s">
        <v>24</v>
      </c>
      <c r="T10" s="26">
        <f>T7</f>
        <v>1.036</v>
      </c>
      <c r="U10" s="26">
        <f>U7*T11</f>
        <v>1.0668728</v>
      </c>
      <c r="V10" s="26">
        <f>V7*U11</f>
        <v>1.1351526592</v>
      </c>
      <c r="W10" s="26">
        <f>W7*V11</f>
        <v>1.2622897570304001</v>
      </c>
    </row>
    <row r="11" spans="1:23" ht="12.75">
      <c r="A11" s="2"/>
      <c r="B11" s="13" t="s">
        <v>10</v>
      </c>
      <c r="C11" s="7"/>
      <c r="D11" s="22">
        <v>-0.05</v>
      </c>
      <c r="E11" s="6"/>
      <c r="F11" s="6"/>
      <c r="G11" s="6"/>
      <c r="H11" s="2"/>
      <c r="J11" s="2"/>
      <c r="K11" s="13"/>
      <c r="L11" s="7"/>
      <c r="M11" s="27"/>
      <c r="N11" s="27"/>
      <c r="O11" s="27" t="s">
        <v>36</v>
      </c>
      <c r="P11" s="27" t="s">
        <v>36</v>
      </c>
      <c r="Q11" s="2"/>
      <c r="R11" s="35"/>
      <c r="S11" s="31" t="s">
        <v>25</v>
      </c>
      <c r="T11" s="26">
        <f>T9</f>
        <v>0.9842</v>
      </c>
      <c r="U11" s="26">
        <f>U9*T11</f>
        <v>1.0668728</v>
      </c>
      <c r="V11" s="26">
        <f>V9*U11</f>
        <v>1.1351526592</v>
      </c>
      <c r="W11" s="26">
        <f>W9*V11</f>
        <v>1.2622897570304001</v>
      </c>
    </row>
    <row r="12" spans="1:23" ht="12.75">
      <c r="A12" s="2"/>
      <c r="B12" s="14"/>
      <c r="C12" s="1" t="s">
        <v>19</v>
      </c>
      <c r="D12" s="1" t="s">
        <v>19</v>
      </c>
      <c r="E12" s="1" t="s">
        <v>19</v>
      </c>
      <c r="F12" s="1" t="s">
        <v>19</v>
      </c>
      <c r="G12" s="1" t="s">
        <v>19</v>
      </c>
      <c r="H12" s="2"/>
      <c r="J12" s="2"/>
      <c r="K12" s="14"/>
      <c r="L12" s="1" t="s">
        <v>19</v>
      </c>
      <c r="M12" s="1" t="s">
        <v>19</v>
      </c>
      <c r="N12" s="1" t="s">
        <v>19</v>
      </c>
      <c r="O12" s="1" t="s">
        <v>19</v>
      </c>
      <c r="P12" s="1" t="s">
        <v>19</v>
      </c>
      <c r="Q12" s="2"/>
      <c r="S12" t="s">
        <v>34</v>
      </c>
      <c r="T12" s="26">
        <f>(T10+T11)/2</f>
        <v>1.0101</v>
      </c>
      <c r="U12" s="26">
        <f>(U10+U11)/2</f>
        <v>1.0668728</v>
      </c>
      <c r="V12" s="26">
        <f>(V10+V11)/2</f>
        <v>1.1351526592</v>
      </c>
      <c r="W12" s="26">
        <f>(W10+W11)/2</f>
        <v>1.2622897570304001</v>
      </c>
    </row>
    <row r="13" spans="1:23" ht="12.75">
      <c r="A13" s="2"/>
      <c r="B13" s="12" t="s">
        <v>5</v>
      </c>
      <c r="C13" s="4">
        <f>306.31+6.54</f>
        <v>312.85</v>
      </c>
      <c r="D13" s="4">
        <f>338.79+2.37</f>
        <v>341.16</v>
      </c>
      <c r="E13" s="4">
        <f>330.32-1.5</f>
        <v>328.82</v>
      </c>
      <c r="F13" s="4">
        <f>347.77+8.9</f>
        <v>356.66999999999996</v>
      </c>
      <c r="G13" s="4">
        <f>379.86+1.6</f>
        <v>381.46000000000004</v>
      </c>
      <c r="H13" s="2"/>
      <c r="J13" s="2"/>
      <c r="K13" s="12" t="s">
        <v>5</v>
      </c>
      <c r="L13" s="4">
        <f>C13</f>
        <v>312.85</v>
      </c>
      <c r="M13" s="4">
        <f>D13</f>
        <v>341.16</v>
      </c>
      <c r="N13" s="4">
        <f>E13</f>
        <v>328.82</v>
      </c>
      <c r="O13" s="4">
        <f>F13</f>
        <v>356.66999999999996</v>
      </c>
      <c r="P13" s="4">
        <f>G13</f>
        <v>381.46000000000004</v>
      </c>
      <c r="Q13" s="2"/>
      <c r="S13" s="31" t="s">
        <v>33</v>
      </c>
      <c r="T13" s="32">
        <f>D17/T12</f>
        <v>333.92733392733396</v>
      </c>
      <c r="U13" s="32">
        <f>E17/U12</f>
        <v>317.76046778959966</v>
      </c>
      <c r="V13" s="32">
        <f>F17/V12</f>
        <v>307.7383444145659</v>
      </c>
      <c r="W13" s="32">
        <f>G17/W12</f>
        <v>300.85802240321425</v>
      </c>
    </row>
    <row r="14" spans="1:23" ht="12.75">
      <c r="A14" s="2"/>
      <c r="B14" s="8" t="s">
        <v>7</v>
      </c>
      <c r="C14" s="4">
        <v>-6.54</v>
      </c>
      <c r="D14" s="4">
        <v>-2.37</v>
      </c>
      <c r="E14" s="4">
        <v>1.52</v>
      </c>
      <c r="F14" s="4">
        <v>-8.87</v>
      </c>
      <c r="G14" s="4">
        <v>-1.6</v>
      </c>
      <c r="H14" s="2"/>
      <c r="J14" s="2"/>
      <c r="K14" s="8" t="s">
        <v>7</v>
      </c>
      <c r="L14" s="4">
        <f>C14</f>
        <v>-6.54</v>
      </c>
      <c r="M14" s="4">
        <f>L18*D14/C18</f>
        <v>-2.37</v>
      </c>
      <c r="N14" s="4">
        <f>M18*E14/D18</f>
        <v>0</v>
      </c>
      <c r="O14" s="4">
        <f>N18*F14/E18</f>
        <v>0</v>
      </c>
      <c r="P14" s="4">
        <f>O18*G14/F18</f>
        <v>23.318678740065476</v>
      </c>
      <c r="Q14" s="2"/>
      <c r="S14" t="s">
        <v>26</v>
      </c>
      <c r="T14" s="19"/>
      <c r="U14" s="19">
        <f>U13/T13-1</f>
        <v>-0.04841432400155776</v>
      </c>
      <c r="V14" s="19">
        <f>V13/U13-1</f>
        <v>-0.03153986852030233</v>
      </c>
      <c r="W14" s="19">
        <f>W13/V13-1</f>
        <v>-0.02235770139220261</v>
      </c>
    </row>
    <row r="15" spans="1:23" ht="12.75">
      <c r="A15" s="2"/>
      <c r="B15" s="15" t="s">
        <v>6</v>
      </c>
      <c r="C15" s="6">
        <f>C14+C13</f>
        <v>306.31</v>
      </c>
      <c r="D15" s="6">
        <f>D14+D13</f>
        <v>338.79</v>
      </c>
      <c r="E15" s="6">
        <f>E14+E13</f>
        <v>330.34</v>
      </c>
      <c r="F15" s="6">
        <f>F14+F13</f>
        <v>347.79999999999995</v>
      </c>
      <c r="G15" s="6">
        <f>G14+G13</f>
        <v>379.86</v>
      </c>
      <c r="H15" s="2"/>
      <c r="J15" s="2"/>
      <c r="K15" s="15" t="s">
        <v>6</v>
      </c>
      <c r="L15" s="6">
        <f>L14+L13</f>
        <v>306.31</v>
      </c>
      <c r="M15" s="6">
        <f>M14+M13</f>
        <v>338.79</v>
      </c>
      <c r="N15" s="6">
        <f>N14+N13</f>
        <v>328.82</v>
      </c>
      <c r="O15" s="6">
        <f>O14+O13</f>
        <v>356.66999999999996</v>
      </c>
      <c r="P15" s="6">
        <f>P14+P13</f>
        <v>404.7786787400655</v>
      </c>
      <c r="Q15" s="2"/>
      <c r="S15" t="s">
        <v>35</v>
      </c>
      <c r="T15" s="24">
        <f>(T7+T9)/2</f>
        <v>1.0101</v>
      </c>
      <c r="U15" s="24">
        <f>(U7+U9)/2</f>
        <v>1.084</v>
      </c>
      <c r="V15" s="24">
        <f>(V7+V9)/2</f>
        <v>1.064</v>
      </c>
      <c r="W15" s="24">
        <f>(W7+W9)/2</f>
        <v>1.112</v>
      </c>
    </row>
    <row r="16" spans="1:23" ht="12.75">
      <c r="A16" s="2"/>
      <c r="B16" s="10"/>
      <c r="C16" s="4"/>
      <c r="D16" s="4"/>
      <c r="E16" s="4"/>
      <c r="F16" s="4"/>
      <c r="G16" s="4"/>
      <c r="H16" s="2"/>
      <c r="J16" s="2"/>
      <c r="K16" s="10"/>
      <c r="L16" s="4"/>
      <c r="M16" s="4"/>
      <c r="N16" s="4"/>
      <c r="O16" s="4"/>
      <c r="P16" s="4"/>
      <c r="Q16" s="2"/>
      <c r="S16" s="23" t="s">
        <v>27</v>
      </c>
      <c r="T16" s="32">
        <f>D17/T15</f>
        <v>333.92733392733396</v>
      </c>
      <c r="U16" s="32">
        <f>U13*T19</f>
        <v>322.3877111715123</v>
      </c>
      <c r="V16" s="32">
        <f>V13*U19</f>
        <v>318.4490604331542</v>
      </c>
      <c r="W16" s="32">
        <f>W13*V19</f>
        <v>326.8957350029304</v>
      </c>
    </row>
    <row r="17" spans="1:23" ht="12.75">
      <c r="A17" s="2"/>
      <c r="B17" s="10" t="s">
        <v>9</v>
      </c>
      <c r="C17" s="4">
        <v>308.63</v>
      </c>
      <c r="D17" s="4">
        <v>337.3</v>
      </c>
      <c r="E17" s="4">
        <v>339.01</v>
      </c>
      <c r="F17" s="4">
        <v>349.33</v>
      </c>
      <c r="G17" s="4">
        <v>379.77</v>
      </c>
      <c r="H17" s="2"/>
      <c r="J17" s="2"/>
      <c r="K17" s="10" t="s">
        <v>13</v>
      </c>
      <c r="L17" s="4">
        <f>C17</f>
        <v>308.63</v>
      </c>
      <c r="M17" s="4">
        <f>T20</f>
        <v>338.79</v>
      </c>
      <c r="N17" s="4">
        <f>U20</f>
        <v>328.82000000000005</v>
      </c>
      <c r="O17" s="4">
        <f>V20</f>
        <v>334.3715134548119</v>
      </c>
      <c r="P17" s="4">
        <f>W20</f>
        <v>343.2405217530769</v>
      </c>
      <c r="Q17" s="2"/>
      <c r="S17" t="s">
        <v>39</v>
      </c>
      <c r="T17" s="24">
        <f>M15/T16</f>
        <v>1.0145620486214053</v>
      </c>
      <c r="U17" s="24">
        <f>N15/U16</f>
        <v>1.0199520285841965</v>
      </c>
      <c r="V17" s="24">
        <f>O15/V16</f>
        <v>1.1200221458177884</v>
      </c>
      <c r="W17" s="24">
        <f>P15/W16</f>
        <v>1.2382501066783174</v>
      </c>
    </row>
    <row r="18" spans="1:23" ht="12.75">
      <c r="A18" s="2"/>
      <c r="B18" s="16" t="s">
        <v>15</v>
      </c>
      <c r="C18" s="21">
        <f>C17-C15</f>
        <v>2.319999999999993</v>
      </c>
      <c r="D18" s="21">
        <f>D17-D15</f>
        <v>-1.490000000000009</v>
      </c>
      <c r="E18" s="21">
        <f>E17-E15</f>
        <v>8.670000000000016</v>
      </c>
      <c r="F18" s="21">
        <f>F17-F15</f>
        <v>1.5300000000000296</v>
      </c>
      <c r="G18" s="21">
        <f>G17-G15</f>
        <v>-0.09000000000003183</v>
      </c>
      <c r="H18" s="2"/>
      <c r="J18" s="2"/>
      <c r="K18" s="16" t="s">
        <v>15</v>
      </c>
      <c r="L18" s="21">
        <f>L17-L15</f>
        <v>2.319999999999993</v>
      </c>
      <c r="M18" s="21">
        <f>M17-M15</f>
        <v>0</v>
      </c>
      <c r="N18" s="21">
        <f>N17-N15</f>
        <v>0</v>
      </c>
      <c r="O18" s="21">
        <f>O17-O15</f>
        <v>-22.29848654518804</v>
      </c>
      <c r="P18" s="21">
        <f>P17-P15</f>
        <v>-61.53815698698861</v>
      </c>
      <c r="Q18" s="2"/>
      <c r="S18" t="s">
        <v>38</v>
      </c>
      <c r="T18" s="24">
        <f>MIN(MAX(T$3,T17),T$2)</f>
        <v>1.0145620486214053</v>
      </c>
      <c r="U18" s="24">
        <f>MIN(MAX(U$3,U17),U$2)</f>
        <v>1.0199520285841965</v>
      </c>
      <c r="V18" s="24">
        <f>MIN(MAX(V$3,V17),V$2)</f>
        <v>1.05</v>
      </c>
      <c r="W18" s="24">
        <f>MIN(MAX(W$3,W17),W$2)</f>
        <v>1.05</v>
      </c>
    </row>
    <row r="19" spans="1:23" ht="12.75">
      <c r="A19" s="2"/>
      <c r="B19" s="30" t="s">
        <v>30</v>
      </c>
      <c r="C19" s="21"/>
      <c r="D19" s="29">
        <f>D18/D15</f>
        <v>-0.004398004663655979</v>
      </c>
      <c r="E19" s="29">
        <f>E18/E15</f>
        <v>0.026245686262638544</v>
      </c>
      <c r="F19" s="29">
        <f>F18/F15</f>
        <v>0.00439907993099491</v>
      </c>
      <c r="G19" s="29">
        <f>G18/G15</f>
        <v>-0.00023692939504036179</v>
      </c>
      <c r="H19" s="2"/>
      <c r="J19" s="2"/>
      <c r="K19" s="30" t="s">
        <v>30</v>
      </c>
      <c r="L19" s="21"/>
      <c r="M19" s="29">
        <f>M18/M15</f>
        <v>0</v>
      </c>
      <c r="N19" s="29">
        <f>N18/N15</f>
        <v>0</v>
      </c>
      <c r="O19" s="29">
        <f>O18/O15</f>
        <v>-0.06251853686934153</v>
      </c>
      <c r="P19" s="29">
        <f>P18/P15</f>
        <v>-0.15202914634371398</v>
      </c>
      <c r="Q19" s="2"/>
      <c r="S19" t="s">
        <v>28</v>
      </c>
      <c r="T19" s="24">
        <f>T18</f>
        <v>1.0145620486214053</v>
      </c>
      <c r="U19" s="24">
        <f>U18*T19</f>
        <v>1.0348046196159406</v>
      </c>
      <c r="V19" s="24">
        <f>V18*U19</f>
        <v>1.0865448505967377</v>
      </c>
      <c r="W19" s="24">
        <f>W18*V19</f>
        <v>1.1408720931265746</v>
      </c>
    </row>
    <row r="20" spans="1:23" ht="12.75">
      <c r="A20" s="2"/>
      <c r="B20" s="2"/>
      <c r="C20" s="2"/>
      <c r="D20" s="2"/>
      <c r="E20" s="2"/>
      <c r="F20" s="2"/>
      <c r="G20" s="2"/>
      <c r="H20" s="2"/>
      <c r="J20" s="2"/>
      <c r="K20" s="2"/>
      <c r="L20" s="2"/>
      <c r="M20" s="2"/>
      <c r="N20" s="2"/>
      <c r="O20" s="2"/>
      <c r="P20" s="2"/>
      <c r="Q20" s="2"/>
      <c r="S20" t="s">
        <v>29</v>
      </c>
      <c r="T20" s="32">
        <f>T19*T13</f>
        <v>338.79</v>
      </c>
      <c r="U20" s="32">
        <f>U19*U13</f>
        <v>328.82000000000005</v>
      </c>
      <c r="V20" s="32">
        <f>V19*V13</f>
        <v>334.3715134548119</v>
      </c>
      <c r="W20" s="32">
        <f>W19*W13</f>
        <v>343.2405217530769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Scotia Gas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DA96070</dc:creator>
  <cp:keywords/>
  <dc:description/>
  <cp:lastModifiedBy>wguest</cp:lastModifiedBy>
  <cp:lastPrinted>2011-06-10T13:51:29Z</cp:lastPrinted>
  <dcterms:created xsi:type="dcterms:W3CDTF">2011-05-24T15:23:28Z</dcterms:created>
  <dcterms:modified xsi:type="dcterms:W3CDTF">2011-06-13T10:51:58Z</dcterms:modified>
  <cp:category/>
  <cp:version/>
  <cp:contentType/>
  <cp:contentStatus/>
</cp:coreProperties>
</file>