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24300" windowHeight="15330" activeTab="0"/>
  </bookViews>
  <sheets>
    <sheet name="Mod 368 K smoothing" sheetId="1" r:id="rId1"/>
    <sheet name="Breakdown of Price Increases" sheetId="2" r:id="rId2"/>
    <sheet name="Sheet3" sheetId="3" r:id="rId3"/>
  </sheets>
  <externalReferences>
    <externalReference r:id="rId6"/>
  </externalReferences>
  <definedNames>
    <definedName name="_xlnm.Print_Area" localSheetId="0">'Mod 368 K smoothing'!$C$3:$J$23</definedName>
  </definedNames>
  <calcPr fullCalcOnLoad="1"/>
</workbook>
</file>

<file path=xl/sharedStrings.xml><?xml version="1.0" encoding="utf-8"?>
<sst xmlns="http://schemas.openxmlformats.org/spreadsheetml/2006/main" count="48" uniqueCount="30">
  <si>
    <t>2008/9</t>
  </si>
  <si>
    <t>2009/10</t>
  </si>
  <si>
    <t>2010/11</t>
  </si>
  <si>
    <t>2011/12</t>
  </si>
  <si>
    <t>2012/13</t>
  </si>
  <si>
    <t>2013/14</t>
  </si>
  <si>
    <t>2014/15</t>
  </si>
  <si>
    <t>Year on Year Inflation</t>
  </si>
  <si>
    <t>Final Allowed Rev per PCR at prices of year</t>
  </si>
  <si>
    <t>Actual Price Changes</t>
  </si>
  <si>
    <t>Original K for Year</t>
  </si>
  <si>
    <t>Total Smoothed K</t>
  </si>
  <si>
    <t>Total Incentives and CPT</t>
  </si>
  <si>
    <t>Original Allowed Revenue</t>
  </si>
  <si>
    <t>% change in Allowed Revenue due to K smoothing</t>
  </si>
  <si>
    <t>Southern</t>
  </si>
  <si>
    <t>Scotland</t>
  </si>
  <si>
    <t>Actual Price Changes                                                           April</t>
  </si>
  <si>
    <t>October</t>
  </si>
  <si>
    <t>3.2%</t>
  </si>
  <si>
    <t>Allowed Revenue with Smoothed K</t>
  </si>
  <si>
    <t>Core Allowed (inflated)</t>
  </si>
  <si>
    <t>K Brought forward</t>
  </si>
  <si>
    <t>Total of Incentives and Pass-through</t>
  </si>
  <si>
    <t>Additional Collected Revenue</t>
  </si>
  <si>
    <t>Total Change in Allowed Revenue</t>
  </si>
  <si>
    <t>Total Price Change</t>
  </si>
  <si>
    <t>Breakdown of April 2011 Price Increases</t>
  </si>
  <si>
    <t>Scotia Gas Networks</t>
  </si>
  <si>
    <t>Mod 368 K Smoothing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</si>
</sst>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%"/>
    <numFmt numFmtId="171" formatCode="0.0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171" fontId="3" fillId="0" borderId="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171" fontId="3" fillId="0" borderId="6" xfId="0" applyNumberFormat="1" applyFont="1" applyFill="1" applyBorder="1" applyAlignment="1">
      <alignment horizontal="center"/>
    </xf>
    <xf numFmtId="170" fontId="3" fillId="0" borderId="4" xfId="19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171" fontId="2" fillId="0" borderId="4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/>
    </xf>
    <xf numFmtId="171" fontId="2" fillId="0" borderId="6" xfId="0" applyNumberFormat="1" applyFont="1" applyFill="1" applyBorder="1" applyAlignment="1">
      <alignment horizontal="center"/>
    </xf>
    <xf numFmtId="171" fontId="3" fillId="0" borderId="0" xfId="0" applyNumberFormat="1" applyFont="1" applyFill="1" applyBorder="1" applyAlignment="1">
      <alignment horizontal="center"/>
    </xf>
    <xf numFmtId="171" fontId="3" fillId="0" borderId="0" xfId="0" applyNumberFormat="1" applyFont="1" applyAlignment="1">
      <alignment horizontal="center"/>
    </xf>
    <xf numFmtId="0" fontId="3" fillId="0" borderId="7" xfId="0" applyFont="1" applyFill="1" applyBorder="1" applyAlignment="1">
      <alignment/>
    </xf>
    <xf numFmtId="171" fontId="3" fillId="0" borderId="7" xfId="0" applyNumberFormat="1" applyFont="1" applyFill="1" applyBorder="1" applyAlignment="1">
      <alignment horizontal="center"/>
    </xf>
    <xf numFmtId="171" fontId="3" fillId="0" borderId="8" xfId="0" applyNumberFormat="1" applyFont="1" applyFill="1" applyBorder="1" applyAlignment="1">
      <alignment horizontal="center"/>
    </xf>
    <xf numFmtId="171" fontId="3" fillId="0" borderId="9" xfId="0" applyNumberFormat="1" applyFont="1" applyBorder="1" applyAlignment="1">
      <alignment horizontal="center"/>
    </xf>
    <xf numFmtId="171" fontId="2" fillId="0" borderId="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170" fontId="2" fillId="0" borderId="8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70" fontId="3" fillId="0" borderId="1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right"/>
    </xf>
    <xf numFmtId="170" fontId="3" fillId="0" borderId="7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/>
    </xf>
    <xf numFmtId="170" fontId="3" fillId="0" borderId="8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 wrapText="1"/>
    </xf>
    <xf numFmtId="9" fontId="3" fillId="0" borderId="8" xfId="0" applyNumberFormat="1" applyFont="1" applyFill="1" applyBorder="1" applyAlignment="1" quotePrefix="1">
      <alignment horizontal="center" vertical="center"/>
    </xf>
    <xf numFmtId="170" fontId="3" fillId="0" borderId="8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0" fontId="0" fillId="0" borderId="0" xfId="0" applyNumberFormat="1" applyAlignment="1">
      <alignment/>
    </xf>
    <xf numFmtId="170" fontId="0" fillId="0" borderId="2" xfId="19" applyNumberFormat="1" applyBorder="1" applyAlignment="1">
      <alignment/>
    </xf>
    <xf numFmtId="170" fontId="0" fillId="0" borderId="4" xfId="19" applyNumberFormat="1" applyBorder="1" applyAlignment="1">
      <alignment/>
    </xf>
    <xf numFmtId="170" fontId="4" fillId="0" borderId="8" xfId="19" applyNumberFormat="1" applyFont="1" applyBorder="1" applyAlignment="1">
      <alignment/>
    </xf>
    <xf numFmtId="170" fontId="0" fillId="0" borderId="8" xfId="19" applyNumberForma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170" fontId="0" fillId="0" borderId="1" xfId="19" applyNumberFormat="1" applyBorder="1" applyAlignment="1">
      <alignment/>
    </xf>
    <xf numFmtId="170" fontId="0" fillId="0" borderId="3" xfId="19" applyNumberFormat="1" applyBorder="1" applyAlignment="1">
      <alignment/>
    </xf>
    <xf numFmtId="170" fontId="0" fillId="0" borderId="7" xfId="19" applyNumberFormat="1" applyBorder="1" applyAlignment="1">
      <alignment/>
    </xf>
    <xf numFmtId="170" fontId="4" fillId="0" borderId="7" xfId="19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ation%20Charging\UNC\Mod%20186\Mod%20186%20Report%20April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uthern new"/>
      <sheetName val="Scotland new"/>
      <sheetName val="1011-1314 tariff calculator"/>
    </sheetNames>
    <sheetDataSet>
      <sheetData sheetId="0">
        <row r="19">
          <cell r="C19">
            <v>-4.2349916813594275</v>
          </cell>
          <cell r="D19">
            <v>-17.903123355792733</v>
          </cell>
          <cell r="E19">
            <v>11.578296010386651</v>
          </cell>
          <cell r="F19">
            <v>22.194054885805674</v>
          </cell>
          <cell r="G19">
            <v>-11.749231010019072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K48"/>
  <sheetViews>
    <sheetView tabSelected="1" workbookViewId="0" topLeftCell="A1">
      <selection activeCell="C3" sqref="C3:J23"/>
    </sheetView>
  </sheetViews>
  <sheetFormatPr defaultColWidth="9.140625" defaultRowHeight="12.75"/>
  <cols>
    <col min="3" max="3" width="65.421875" style="0" customWidth="1"/>
    <col min="4" max="9" width="14.7109375" style="0" customWidth="1"/>
    <col min="10" max="10" width="12.57421875" style="0" customWidth="1"/>
  </cols>
  <sheetData>
    <row r="3" spans="3:10" ht="15.75">
      <c r="C3" s="1" t="s">
        <v>16</v>
      </c>
      <c r="D3" s="2" t="s">
        <v>0</v>
      </c>
      <c r="E3" s="2" t="s">
        <v>1</v>
      </c>
      <c r="F3" s="2" t="s">
        <v>2</v>
      </c>
      <c r="G3" s="2" t="s">
        <v>3</v>
      </c>
      <c r="H3" s="2" t="s">
        <v>4</v>
      </c>
      <c r="I3" s="2" t="s">
        <v>5</v>
      </c>
      <c r="J3" s="2" t="s">
        <v>6</v>
      </c>
    </row>
    <row r="4" spans="3:10" ht="15">
      <c r="C4" s="3" t="s">
        <v>7</v>
      </c>
      <c r="D4" s="7">
        <v>0.040682196339434304</v>
      </c>
      <c r="E4" s="7">
        <v>0.03821248700935327</v>
      </c>
      <c r="F4" s="7">
        <v>-0.0038500038500039503</v>
      </c>
      <c r="G4" s="7">
        <v>0.046919687717399676</v>
      </c>
      <c r="H4" s="7">
        <v>0.045462806408741785</v>
      </c>
      <c r="I4" s="7">
        <v>0.03</v>
      </c>
      <c r="J4" s="7">
        <v>0.03</v>
      </c>
    </row>
    <row r="5" spans="3:10" ht="15">
      <c r="C5" s="3"/>
      <c r="D5" s="4"/>
      <c r="E5" s="4"/>
      <c r="F5" s="4"/>
      <c r="G5" s="4"/>
      <c r="H5" s="4"/>
      <c r="I5" s="4"/>
      <c r="J5" s="4"/>
    </row>
    <row r="6" spans="3:10" ht="15">
      <c r="C6" s="5" t="s">
        <v>8</v>
      </c>
      <c r="D6" s="6">
        <v>208.90406443618338</v>
      </c>
      <c r="E6" s="6">
        <v>220.51921402018056</v>
      </c>
      <c r="F6" s="6">
        <v>224.9489865462913</v>
      </c>
      <c r="G6" s="6">
        <v>240.79021419720297</v>
      </c>
      <c r="H6" s="6">
        <v>255.24644437909356</v>
      </c>
      <c r="I6" s="6"/>
      <c r="J6" s="6"/>
    </row>
    <row r="7" spans="3:10" ht="15">
      <c r="C7" s="3"/>
      <c r="D7" s="4"/>
      <c r="E7" s="4"/>
      <c r="F7" s="4"/>
      <c r="G7" s="4"/>
      <c r="H7" s="4"/>
      <c r="I7" s="4"/>
      <c r="J7" s="4"/>
    </row>
    <row r="8" spans="3:10" ht="15">
      <c r="C8" s="15" t="s">
        <v>12</v>
      </c>
      <c r="D8" s="17">
        <v>-1.6002009711571308</v>
      </c>
      <c r="E8" s="17">
        <v>-0.9372432189898177</v>
      </c>
      <c r="F8" s="17">
        <v>5.056303594342651</v>
      </c>
      <c r="G8" s="17">
        <v>9.016889123597977</v>
      </c>
      <c r="H8" s="17">
        <v>9.788075417817616</v>
      </c>
      <c r="I8" s="4"/>
      <c r="J8" s="4"/>
    </row>
    <row r="9" spans="3:10" ht="15.75">
      <c r="C9" s="11" t="s">
        <v>10</v>
      </c>
      <c r="D9" s="12">
        <v>3.0812640423320268</v>
      </c>
      <c r="E9" s="12">
        <v>-0.41373629949923724</v>
      </c>
      <c r="F9" s="12">
        <v>1.0384028663154516</v>
      </c>
      <c r="G9" s="12">
        <v>7.021408354267031</v>
      </c>
      <c r="H9" s="12">
        <v>2.3571285821358563</v>
      </c>
      <c r="I9" s="16"/>
      <c r="J9" s="17"/>
    </row>
    <row r="10" spans="3:10" ht="15.75">
      <c r="C10" s="9"/>
      <c r="D10" s="10"/>
      <c r="E10" s="19"/>
      <c r="F10" s="10"/>
      <c r="G10" s="10"/>
      <c r="H10" s="10"/>
      <c r="I10" s="4"/>
      <c r="J10" s="4"/>
    </row>
    <row r="11" spans="3:10" ht="15">
      <c r="C11" s="15" t="s">
        <v>13</v>
      </c>
      <c r="D11" s="17">
        <f>SUM(D6:D9)</f>
        <v>210.38512750735828</v>
      </c>
      <c r="E11" s="17">
        <f>SUM(E6:E9)</f>
        <v>219.1682345016915</v>
      </c>
      <c r="F11" s="17">
        <f>SUM(F6:F9)</f>
        <v>231.04369300694944</v>
      </c>
      <c r="G11" s="17">
        <f>SUM(G6:G9)</f>
        <v>256.82851167506794</v>
      </c>
      <c r="H11" s="17">
        <f>SUM(H6:H9)</f>
        <v>267.391648379047</v>
      </c>
      <c r="I11" s="17">
        <f>H11*(1+I4)</f>
        <v>275.41339783041843</v>
      </c>
      <c r="J11" s="17">
        <f>I11*(1+J4)</f>
        <v>283.67579976533096</v>
      </c>
    </row>
    <row r="12" spans="3:10" ht="15">
      <c r="C12" s="3"/>
      <c r="D12" s="4"/>
      <c r="E12" s="13"/>
      <c r="F12" s="4"/>
      <c r="G12" s="4"/>
      <c r="H12" s="4"/>
      <c r="I12" s="4"/>
      <c r="J12" s="4"/>
    </row>
    <row r="13" spans="3:10" ht="15">
      <c r="C13" s="3" t="s">
        <v>29</v>
      </c>
      <c r="D13" s="4">
        <f>D9/4</f>
        <v>0.7703160105830067</v>
      </c>
      <c r="E13" s="14">
        <f>D13</f>
        <v>0.7703160105830067</v>
      </c>
      <c r="F13" s="4">
        <f>E13</f>
        <v>0.7703160105830067</v>
      </c>
      <c r="G13" s="4">
        <f>F13</f>
        <v>0.7703160105830067</v>
      </c>
      <c r="H13" s="4"/>
      <c r="I13" s="4"/>
      <c r="J13" s="4"/>
    </row>
    <row r="14" spans="3:10" ht="15">
      <c r="C14" s="3"/>
      <c r="D14" s="4"/>
      <c r="E14" s="4">
        <f>E9/4</f>
        <v>-0.10343407487480931</v>
      </c>
      <c r="F14" s="14">
        <f>E14</f>
        <v>-0.10343407487480931</v>
      </c>
      <c r="G14" s="4">
        <f>F14</f>
        <v>-0.10343407487480931</v>
      </c>
      <c r="H14" s="4">
        <f>G14</f>
        <v>-0.10343407487480931</v>
      </c>
      <c r="I14" s="4"/>
      <c r="J14" s="4"/>
    </row>
    <row r="15" spans="3:10" ht="15">
      <c r="C15" s="3"/>
      <c r="D15" s="4"/>
      <c r="E15" s="4"/>
      <c r="F15" s="4">
        <f>F9/4</f>
        <v>0.2596007165788629</v>
      </c>
      <c r="G15" s="14">
        <f>F15</f>
        <v>0.2596007165788629</v>
      </c>
      <c r="H15" s="4">
        <f>G15</f>
        <v>0.2596007165788629</v>
      </c>
      <c r="I15" s="4">
        <f>H15</f>
        <v>0.2596007165788629</v>
      </c>
      <c r="J15" s="4"/>
    </row>
    <row r="16" spans="3:10" ht="15">
      <c r="C16" s="3"/>
      <c r="D16" s="4"/>
      <c r="E16" s="4"/>
      <c r="F16" s="4"/>
      <c r="G16" s="4">
        <f>G9/4</f>
        <v>1.7553520885667577</v>
      </c>
      <c r="H16" s="14">
        <f>G16</f>
        <v>1.7553520885667577</v>
      </c>
      <c r="I16" s="4">
        <f>H16</f>
        <v>1.7553520885667577</v>
      </c>
      <c r="J16" s="4">
        <f>I16</f>
        <v>1.7553520885667577</v>
      </c>
    </row>
    <row r="17" spans="3:10" ht="15">
      <c r="C17" s="15"/>
      <c r="D17" s="17"/>
      <c r="E17" s="17"/>
      <c r="F17" s="17"/>
      <c r="G17" s="17"/>
      <c r="H17" s="17">
        <f>H9/4</f>
        <v>0.5892821455339641</v>
      </c>
      <c r="I17" s="18">
        <f>H17</f>
        <v>0.5892821455339641</v>
      </c>
      <c r="J17" s="17">
        <f>I17</f>
        <v>0.5892821455339641</v>
      </c>
    </row>
    <row r="18" spans="3:11" ht="15.75">
      <c r="C18" s="9" t="s">
        <v>11</v>
      </c>
      <c r="D18" s="10">
        <f>SUM(D13:D17)</f>
        <v>0.7703160105830067</v>
      </c>
      <c r="E18" s="10">
        <f aca="true" t="shared" si="0" ref="E18:J18">SUM(E13:E17)</f>
        <v>0.6668819357081974</v>
      </c>
      <c r="F18" s="10">
        <f t="shared" si="0"/>
        <v>0.9264826522870604</v>
      </c>
      <c r="G18" s="10">
        <f t="shared" si="0"/>
        <v>2.681834740853818</v>
      </c>
      <c r="H18" s="10">
        <f t="shared" si="0"/>
        <v>2.5008008758047753</v>
      </c>
      <c r="I18" s="10">
        <f t="shared" si="0"/>
        <v>2.6042349506795848</v>
      </c>
      <c r="J18" s="10">
        <f t="shared" si="0"/>
        <v>2.344634234100722</v>
      </c>
      <c r="K18" s="4"/>
    </row>
    <row r="19" spans="3:10" ht="15">
      <c r="C19" s="5" t="s">
        <v>20</v>
      </c>
      <c r="D19" s="6">
        <f>D18+D8+D6</f>
        <v>208.07417947560924</v>
      </c>
      <c r="E19" s="6">
        <f>E18+E8+E6</f>
        <v>220.24885273689893</v>
      </c>
      <c r="F19" s="6">
        <f>F18+F8+F6</f>
        <v>230.931772792921</v>
      </c>
      <c r="G19" s="6">
        <f>G18+G8+G6</f>
        <v>252.48893806165478</v>
      </c>
      <c r="H19" s="6">
        <f>H18+H8+H6</f>
        <v>267.53532067271595</v>
      </c>
      <c r="I19" s="6">
        <f>I18+I8+I11</f>
        <v>278.01763278109803</v>
      </c>
      <c r="J19" s="6">
        <f>J18+J8+J11</f>
        <v>286.0204339994317</v>
      </c>
    </row>
    <row r="20" spans="3:10" ht="15">
      <c r="C20" s="3"/>
      <c r="D20" s="4"/>
      <c r="E20" s="4"/>
      <c r="F20" s="4"/>
      <c r="G20" s="4"/>
      <c r="H20" s="4"/>
      <c r="I20" s="4"/>
      <c r="J20" s="4"/>
    </row>
    <row r="21" spans="3:10" ht="15.75">
      <c r="C21" s="20" t="s">
        <v>14</v>
      </c>
      <c r="D21" s="21">
        <f aca="true" t="shared" si="1" ref="D21:J21">D19/D11-1</f>
        <v>-0.010984369756213863</v>
      </c>
      <c r="E21" s="21">
        <f t="shared" si="1"/>
        <v>0.0049305422278203</v>
      </c>
      <c r="F21" s="21">
        <f t="shared" si="1"/>
        <v>-0.0004844114659519061</v>
      </c>
      <c r="G21" s="21">
        <f t="shared" si="1"/>
        <v>-0.01689677514817156</v>
      </c>
      <c r="H21" s="21">
        <f t="shared" si="1"/>
        <v>0.0005373103256585132</v>
      </c>
      <c r="I21" s="21">
        <f t="shared" si="1"/>
        <v>0.009455730807559126</v>
      </c>
      <c r="J21" s="21">
        <f t="shared" si="1"/>
        <v>0.008265189473477541</v>
      </c>
    </row>
    <row r="22" spans="3:10" ht="15">
      <c r="C22" s="8"/>
      <c r="D22" s="4"/>
      <c r="E22" s="4"/>
      <c r="F22" s="4"/>
      <c r="G22" s="4"/>
      <c r="H22" s="4"/>
      <c r="I22" s="4"/>
      <c r="J22" s="4"/>
    </row>
    <row r="23" spans="3:10" ht="15">
      <c r="C23" s="32" t="s">
        <v>9</v>
      </c>
      <c r="D23" s="33" t="s">
        <v>19</v>
      </c>
      <c r="E23" s="31">
        <v>-0.022</v>
      </c>
      <c r="F23" s="34">
        <v>0.072</v>
      </c>
      <c r="G23" s="31">
        <v>0.175</v>
      </c>
      <c r="H23" s="13"/>
      <c r="I23" s="13"/>
      <c r="J23" s="13"/>
    </row>
    <row r="24" spans="3:10" ht="15">
      <c r="C24" s="22"/>
      <c r="D24" s="13"/>
      <c r="E24" s="13"/>
      <c r="F24" s="13"/>
      <c r="G24" s="13"/>
      <c r="H24" s="13"/>
      <c r="I24" s="13"/>
      <c r="J24" s="13"/>
    </row>
    <row r="25" spans="3:10" ht="15">
      <c r="C25" s="22"/>
      <c r="D25" s="13"/>
      <c r="E25" s="13"/>
      <c r="F25" s="13"/>
      <c r="G25" s="13"/>
      <c r="H25" s="13"/>
      <c r="I25" s="13"/>
      <c r="J25" s="13"/>
    </row>
    <row r="27" spans="3:10" ht="15.75">
      <c r="C27" s="1" t="s">
        <v>15</v>
      </c>
      <c r="D27" s="2" t="s">
        <v>0</v>
      </c>
      <c r="E27" s="2" t="s">
        <v>1</v>
      </c>
      <c r="F27" s="2" t="s">
        <v>2</v>
      </c>
      <c r="G27" s="2" t="s">
        <v>3</v>
      </c>
      <c r="H27" s="2" t="s">
        <v>4</v>
      </c>
      <c r="I27" s="2" t="s">
        <v>5</v>
      </c>
      <c r="J27" s="2" t="s">
        <v>6</v>
      </c>
    </row>
    <row r="28" spans="3:10" ht="15">
      <c r="C28" s="3" t="s">
        <v>7</v>
      </c>
      <c r="D28" s="7">
        <v>0.040682196339434304</v>
      </c>
      <c r="E28" s="7">
        <v>0.03821248700935327</v>
      </c>
      <c r="F28" s="7">
        <v>-0.0038500038500039503</v>
      </c>
      <c r="G28" s="7">
        <v>0.046919687717399676</v>
      </c>
      <c r="H28" s="7">
        <v>0.045462806408741785</v>
      </c>
      <c r="I28" s="7">
        <v>0.03</v>
      </c>
      <c r="J28" s="7">
        <v>0.03</v>
      </c>
    </row>
    <row r="29" spans="3:10" ht="15">
      <c r="C29" s="3"/>
      <c r="D29" s="4"/>
      <c r="E29" s="4"/>
      <c r="F29" s="4"/>
      <c r="G29" s="4"/>
      <c r="H29" s="4"/>
      <c r="I29" s="4"/>
      <c r="J29" s="4"/>
    </row>
    <row r="30" spans="3:10" ht="15">
      <c r="C30" s="5" t="s">
        <v>8</v>
      </c>
      <c r="D30" s="6">
        <v>503.404764560099</v>
      </c>
      <c r="E30" s="6">
        <v>538.0328571428571</v>
      </c>
      <c r="F30" s="6">
        <v>534.6102460612497</v>
      </c>
      <c r="G30" s="6">
        <v>565.9517082669497</v>
      </c>
      <c r="H30" s="6">
        <v>600.1662811539651</v>
      </c>
      <c r="I30" s="6"/>
      <c r="J30" s="6"/>
    </row>
    <row r="31" spans="3:10" ht="15">
      <c r="C31" s="3"/>
      <c r="D31" s="4"/>
      <c r="E31" s="4"/>
      <c r="F31" s="4"/>
      <c r="G31" s="4"/>
      <c r="H31" s="4"/>
      <c r="I31" s="4"/>
      <c r="J31" s="4"/>
    </row>
    <row r="32" spans="3:10" ht="15">
      <c r="C32" s="15" t="s">
        <v>12</v>
      </c>
      <c r="D32" s="17">
        <v>-12.689116194143283</v>
      </c>
      <c r="E32" s="17">
        <v>9.217105634500516</v>
      </c>
      <c r="F32" s="17">
        <v>2.789486105323213</v>
      </c>
      <c r="G32" s="17">
        <v>9.320790451012922</v>
      </c>
      <c r="H32" s="17">
        <v>24.55944466455768</v>
      </c>
      <c r="I32" s="4"/>
      <c r="J32" s="4"/>
    </row>
    <row r="33" spans="3:10" ht="15.75">
      <c r="C33" s="11" t="s">
        <v>10</v>
      </c>
      <c r="D33" s="12">
        <f>'[1]Southern new'!C$19</f>
        <v>-4.2349916813594275</v>
      </c>
      <c r="E33" s="12">
        <f>'[1]Southern new'!D$19</f>
        <v>-17.903123355792733</v>
      </c>
      <c r="F33" s="12">
        <f>'[1]Southern new'!E$19</f>
        <v>11.578296010386651</v>
      </c>
      <c r="G33" s="12">
        <f>'[1]Southern new'!F$19</f>
        <v>22.194054885805674</v>
      </c>
      <c r="H33" s="12">
        <f>'[1]Southern new'!G$19</f>
        <v>-11.749231010019072</v>
      </c>
      <c r="I33" s="16"/>
      <c r="J33" s="17"/>
    </row>
    <row r="34" spans="3:10" ht="15.75">
      <c r="C34" s="9"/>
      <c r="D34" s="10"/>
      <c r="E34" s="19"/>
      <c r="F34" s="10"/>
      <c r="G34" s="10"/>
      <c r="H34" s="10"/>
      <c r="I34" s="4"/>
      <c r="J34" s="4"/>
    </row>
    <row r="35" spans="3:10" ht="15">
      <c r="C35" s="15" t="s">
        <v>13</v>
      </c>
      <c r="D35" s="17">
        <f>SUM(D30:D33)</f>
        <v>486.4806566845963</v>
      </c>
      <c r="E35" s="17">
        <f>SUM(E30:E33)</f>
        <v>529.3468394215648</v>
      </c>
      <c r="F35" s="17">
        <f>SUM(F30:F33)</f>
        <v>548.9780281769596</v>
      </c>
      <c r="G35" s="17">
        <f>SUM(G30:G33)</f>
        <v>597.4665536037684</v>
      </c>
      <c r="H35" s="17">
        <f>SUM(H30:H33)</f>
        <v>612.9764948085036</v>
      </c>
      <c r="I35" s="17">
        <f>H35*(1+I28)</f>
        <v>631.3657896527587</v>
      </c>
      <c r="J35" s="17">
        <f>I35*(1+J28)</f>
        <v>650.3067633423415</v>
      </c>
    </row>
    <row r="36" spans="3:10" ht="15">
      <c r="C36" s="3"/>
      <c r="D36" s="4"/>
      <c r="E36" s="13"/>
      <c r="F36" s="4"/>
      <c r="G36" s="4"/>
      <c r="H36" s="4"/>
      <c r="I36" s="4"/>
      <c r="J36" s="4"/>
    </row>
    <row r="37" spans="3:10" ht="15">
      <c r="C37" s="3" t="s">
        <v>29</v>
      </c>
      <c r="D37" s="4">
        <f>D33/4</f>
        <v>-1.0587479203398569</v>
      </c>
      <c r="E37" s="14">
        <f>D37</f>
        <v>-1.0587479203398569</v>
      </c>
      <c r="F37" s="4">
        <f>E37</f>
        <v>-1.0587479203398569</v>
      </c>
      <c r="G37" s="4">
        <f>F37</f>
        <v>-1.0587479203398569</v>
      </c>
      <c r="H37" s="4"/>
      <c r="I37" s="4"/>
      <c r="J37" s="4"/>
    </row>
    <row r="38" spans="3:10" ht="15">
      <c r="C38" s="3"/>
      <c r="D38" s="4"/>
      <c r="E38" s="4">
        <f>E33/4</f>
        <v>-4.475780838948183</v>
      </c>
      <c r="F38" s="14">
        <f>E38</f>
        <v>-4.475780838948183</v>
      </c>
      <c r="G38" s="4">
        <f>F38</f>
        <v>-4.475780838948183</v>
      </c>
      <c r="H38" s="4">
        <f>G38</f>
        <v>-4.475780838948183</v>
      </c>
      <c r="I38" s="4"/>
      <c r="J38" s="4"/>
    </row>
    <row r="39" spans="3:10" ht="15">
      <c r="C39" s="3"/>
      <c r="D39" s="4"/>
      <c r="E39" s="4"/>
      <c r="F39" s="4">
        <f>F33/4</f>
        <v>2.894574002596663</v>
      </c>
      <c r="G39" s="14">
        <f>F39</f>
        <v>2.894574002596663</v>
      </c>
      <c r="H39" s="4">
        <f>G39</f>
        <v>2.894574002596663</v>
      </c>
      <c r="I39" s="4">
        <f>H39</f>
        <v>2.894574002596663</v>
      </c>
      <c r="J39" s="4"/>
    </row>
    <row r="40" spans="3:10" ht="15">
      <c r="C40" s="3"/>
      <c r="D40" s="4"/>
      <c r="E40" s="4"/>
      <c r="F40" s="4"/>
      <c r="G40" s="4">
        <f>G33/4</f>
        <v>5.548513721451418</v>
      </c>
      <c r="H40" s="14">
        <f>G40</f>
        <v>5.548513721451418</v>
      </c>
      <c r="I40" s="4">
        <f>H40</f>
        <v>5.548513721451418</v>
      </c>
      <c r="J40" s="4">
        <f>I40</f>
        <v>5.548513721451418</v>
      </c>
    </row>
    <row r="41" spans="3:10" ht="15">
      <c r="C41" s="15"/>
      <c r="D41" s="17"/>
      <c r="E41" s="17"/>
      <c r="F41" s="17"/>
      <c r="G41" s="17"/>
      <c r="H41" s="17">
        <f>H33/4</f>
        <v>-2.937307752504768</v>
      </c>
      <c r="I41" s="18">
        <f>H41</f>
        <v>-2.937307752504768</v>
      </c>
      <c r="J41" s="17">
        <f>I41</f>
        <v>-2.937307752504768</v>
      </c>
    </row>
    <row r="42" spans="3:10" ht="15.75">
      <c r="C42" s="9" t="s">
        <v>11</v>
      </c>
      <c r="D42" s="10">
        <f aca="true" t="shared" si="2" ref="D42:J42">SUM(D37:D41)</f>
        <v>-1.0587479203398569</v>
      </c>
      <c r="E42" s="10">
        <f t="shared" si="2"/>
        <v>-5.53452875928804</v>
      </c>
      <c r="F42" s="10">
        <f t="shared" si="2"/>
        <v>-2.6399547566913775</v>
      </c>
      <c r="G42" s="10">
        <f t="shared" si="2"/>
        <v>2.908558964760041</v>
      </c>
      <c r="H42" s="10">
        <f t="shared" si="2"/>
        <v>1.02999913259513</v>
      </c>
      <c r="I42" s="10">
        <f t="shared" si="2"/>
        <v>5.505779971543312</v>
      </c>
      <c r="J42" s="10">
        <f t="shared" si="2"/>
        <v>2.6112059689466505</v>
      </c>
    </row>
    <row r="43" spans="3:10" ht="15">
      <c r="C43" s="5" t="s">
        <v>20</v>
      </c>
      <c r="D43" s="6">
        <f>D42+D32+D30</f>
        <v>489.65690044561586</v>
      </c>
      <c r="E43" s="6">
        <f>E42+E32+E30</f>
        <v>541.7154340180696</v>
      </c>
      <c r="F43" s="6">
        <f>F42+F32+F30</f>
        <v>534.7597774098815</v>
      </c>
      <c r="G43" s="6">
        <f>G42+G32+G30</f>
        <v>578.1810576827227</v>
      </c>
      <c r="H43" s="6">
        <f>H42+H32+H30</f>
        <v>625.7557249511179</v>
      </c>
      <c r="I43" s="6">
        <f>I42+I32+I35</f>
        <v>636.8715696243021</v>
      </c>
      <c r="J43" s="6">
        <f>J42+J32+J35</f>
        <v>652.9179693112882</v>
      </c>
    </row>
    <row r="44" spans="3:10" ht="15">
      <c r="C44" s="3"/>
      <c r="D44" s="4"/>
      <c r="E44" s="4"/>
      <c r="F44" s="4"/>
      <c r="G44" s="4"/>
      <c r="H44" s="4"/>
      <c r="I44" s="4"/>
      <c r="J44" s="4"/>
    </row>
    <row r="45" spans="3:10" ht="15.75">
      <c r="C45" s="20" t="s">
        <v>14</v>
      </c>
      <c r="D45" s="21">
        <f aca="true" t="shared" si="3" ref="D45:J45">D43/D35-1</f>
        <v>0.006529023749198837</v>
      </c>
      <c r="E45" s="21">
        <f t="shared" si="3"/>
        <v>0.023365766403782295</v>
      </c>
      <c r="F45" s="21">
        <f t="shared" si="3"/>
        <v>-0.025899489664994224</v>
      </c>
      <c r="G45" s="21">
        <f t="shared" si="3"/>
        <v>-0.03227878749817947</v>
      </c>
      <c r="H45" s="21">
        <f t="shared" si="3"/>
        <v>0.020847830627839237</v>
      </c>
      <c r="I45" s="21">
        <f t="shared" si="3"/>
        <v>0.008720428096953725</v>
      </c>
      <c r="J45" s="21">
        <f t="shared" si="3"/>
        <v>0.00401534493586686</v>
      </c>
    </row>
    <row r="47" spans="3:7" ht="15">
      <c r="C47" s="25" t="s">
        <v>17</v>
      </c>
      <c r="D47" s="26"/>
      <c r="E47" s="27">
        <v>-0.027</v>
      </c>
      <c r="F47" s="27">
        <v>0.078</v>
      </c>
      <c r="G47" s="27">
        <v>0.189</v>
      </c>
    </row>
    <row r="48" spans="3:7" ht="15">
      <c r="C48" s="28" t="s">
        <v>18</v>
      </c>
      <c r="D48" s="29">
        <v>0.085</v>
      </c>
      <c r="E48" s="29">
        <v>-0.033</v>
      </c>
      <c r="F48" s="30"/>
      <c r="G48" s="31"/>
    </row>
  </sheetData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E14"/>
  <sheetViews>
    <sheetView workbookViewId="0" topLeftCell="A1">
      <selection activeCell="C15" sqref="C15"/>
    </sheetView>
  </sheetViews>
  <sheetFormatPr defaultColWidth="9.140625" defaultRowHeight="12.75"/>
  <cols>
    <col min="3" max="3" width="36.421875" style="0" customWidth="1"/>
    <col min="4" max="4" width="18.28125" style="0" customWidth="1"/>
    <col min="5" max="5" width="16.00390625" style="0" customWidth="1"/>
  </cols>
  <sheetData>
    <row r="2" ht="12.75">
      <c r="C2" s="35" t="s">
        <v>28</v>
      </c>
    </row>
    <row r="3" ht="12.75">
      <c r="C3" s="35" t="s">
        <v>27</v>
      </c>
    </row>
    <row r="5" spans="4:5" ht="12.75">
      <c r="D5" s="36" t="s">
        <v>16</v>
      </c>
      <c r="E5" s="36" t="s">
        <v>15</v>
      </c>
    </row>
    <row r="6" spans="3:5" ht="12.75">
      <c r="C6" s="23" t="s">
        <v>21</v>
      </c>
      <c r="D6" s="44">
        <v>0.07</v>
      </c>
      <c r="E6" s="38">
        <v>0.061</v>
      </c>
    </row>
    <row r="7" spans="3:5" ht="12.75">
      <c r="C7" s="42" t="s">
        <v>23</v>
      </c>
      <c r="D7" s="45">
        <v>0.02</v>
      </c>
      <c r="E7" s="39">
        <v>-0.004</v>
      </c>
    </row>
    <row r="8" spans="3:5" ht="12.75">
      <c r="C8" s="24" t="s">
        <v>22</v>
      </c>
      <c r="D8" s="46">
        <v>0.02</v>
      </c>
      <c r="E8" s="41">
        <v>0.037</v>
      </c>
    </row>
    <row r="9" spans="3:5" ht="12.75">
      <c r="C9" s="24" t="s">
        <v>25</v>
      </c>
      <c r="D9" s="47">
        <f>SUM(D6:D8)</f>
        <v>0.11000000000000001</v>
      </c>
      <c r="E9" s="40">
        <f>SUM(E6:E8)</f>
        <v>0.094</v>
      </c>
    </row>
    <row r="10" spans="3:5" ht="12.75">
      <c r="C10" s="43"/>
      <c r="D10" s="43"/>
      <c r="E10" s="39"/>
    </row>
    <row r="11" spans="3:5" ht="12.75">
      <c r="C11" s="24" t="s">
        <v>24</v>
      </c>
      <c r="D11" s="47">
        <v>0.065</v>
      </c>
      <c r="E11" s="40">
        <v>0.095</v>
      </c>
    </row>
    <row r="12" spans="3:5" ht="12.75">
      <c r="C12" s="43"/>
      <c r="D12" s="45"/>
      <c r="E12" s="39"/>
    </row>
    <row r="13" spans="3:5" ht="12.75">
      <c r="C13" s="24" t="s">
        <v>26</v>
      </c>
      <c r="D13" s="47">
        <f>D11+D9</f>
        <v>0.17500000000000002</v>
      </c>
      <c r="E13" s="40">
        <f>E11+E9</f>
        <v>0.189</v>
      </c>
    </row>
    <row r="14" ht="12.75">
      <c r="E14" s="3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Scotia Gas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DA96070</dc:creator>
  <cp:keywords/>
  <dc:description/>
  <cp:lastModifiedBy>DA96070</cp:lastModifiedBy>
  <cp:lastPrinted>2011-06-13T09:00:49Z</cp:lastPrinted>
  <dcterms:created xsi:type="dcterms:W3CDTF">2011-06-07T07:50:14Z</dcterms:created>
  <dcterms:modified xsi:type="dcterms:W3CDTF">2011-06-13T15:33:36Z</dcterms:modified>
  <cp:category/>
  <cp:version/>
  <cp:contentType/>
  <cp:contentStatus/>
</cp:coreProperties>
</file>