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860" activeTab="0"/>
  </bookViews>
  <sheets>
    <sheet name="Mod 186" sheetId="1" r:id="rId1"/>
  </sheets>
  <externalReferences>
    <externalReference r:id="rId4"/>
  </externalReferences>
  <definedNames>
    <definedName name="BaseRPI">#REF!</definedName>
    <definedName name="RPI">#REF!</definedName>
  </definedNames>
  <calcPr fullCalcOnLoad="1"/>
</workbook>
</file>

<file path=xl/sharedStrings.xml><?xml version="1.0" encoding="utf-8"?>
<sst xmlns="http://schemas.openxmlformats.org/spreadsheetml/2006/main" count="131" uniqueCount="102">
  <si>
    <t>Wales &amp; West (£m)</t>
  </si>
  <si>
    <t>Date: April 2013</t>
  </si>
  <si>
    <t>This report is published, in accordance with UNC section V.5.13.1, as a goodwill gesture from Wales &amp; West Utilities to all Shippers</t>
  </si>
  <si>
    <t>following the implementation of Mod 186. It is published on a without prejudice basis and whilst every effort has been made to ensure</t>
  </si>
  <si>
    <t>the accuracy of the information contained herein, it is primarily a forecast.</t>
  </si>
  <si>
    <t>Transportation Charges Including Exit Capacity</t>
  </si>
  <si>
    <t>GD-PCR Price Control</t>
  </si>
  <si>
    <t>RIIO-GDI Price Control</t>
  </si>
  <si>
    <t>Description</t>
  </si>
  <si>
    <t>Licence Term</t>
  </si>
  <si>
    <t>2008/9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</si>
  <si>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</si>
  <si>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</si>
  <si>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</si>
  <si>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</si>
  <si>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</si>
  <si>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</si>
  <si>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</si>
  <si>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</si>
  <si>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</si>
  <si>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Assumptions</t>
  </si>
  <si>
    <t>RPI % Year on Year</t>
  </si>
  <si>
    <t>RPI from 2013/14 is based on HM Treasury latest forecasts from Nov 12 report.</t>
  </si>
  <si>
    <t>Base Allowed Revenue in 2005/06 Prices/2009/10 Prices From 2013/14</t>
  </si>
  <si>
    <r>
      <t>BR</t>
    </r>
    <r>
      <rPr>
        <b/>
        <vertAlign val="subscript"/>
        <sz val="8"/>
        <color indexed="8"/>
        <rFont val="Arial"/>
        <family val="2"/>
      </rPr>
      <t>t</t>
    </r>
  </si>
  <si>
    <t>RPI Factor from Base Yr 2005/6</t>
  </si>
  <si>
    <r>
      <t>RPI</t>
    </r>
    <r>
      <rPr>
        <vertAlign val="subscript"/>
        <sz val="8"/>
        <color indexed="8"/>
        <rFont val="Arial"/>
        <family val="2"/>
      </rPr>
      <t>t</t>
    </r>
  </si>
  <si>
    <t>Base Allowed Revenue Inflated</t>
  </si>
  <si>
    <r>
      <t>BR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x RPI</t>
    </r>
    <r>
      <rPr>
        <b/>
        <vertAlign val="subscript"/>
        <sz val="8"/>
        <rFont val="Arial"/>
        <family val="2"/>
      </rPr>
      <t>t</t>
    </r>
  </si>
  <si>
    <t>Base Allowed Revenues from 2013/14 reflect Ofgem Final Prposals.</t>
  </si>
  <si>
    <t>Pass-Through Business Rates</t>
  </si>
  <si>
    <r>
      <t>RB</t>
    </r>
    <r>
      <rPr>
        <vertAlign val="subscript"/>
        <sz val="8"/>
        <rFont val="Arial"/>
        <family val="2"/>
      </rPr>
      <t>t</t>
    </r>
  </si>
  <si>
    <t>The pass through adjustment for rates for 2012/13 represents the final figure.We have ssumed that the rates adjustment from 2015/16 onwards is nil.</t>
  </si>
  <si>
    <t>Pass-Through Licence Fees</t>
  </si>
  <si>
    <r>
      <t>LF</t>
    </r>
    <r>
      <rPr>
        <vertAlign val="subscript"/>
        <sz val="8"/>
        <rFont val="Arial"/>
        <family val="2"/>
      </rPr>
      <t>t</t>
    </r>
  </si>
  <si>
    <t>The pass through adjustment for licence fee for 2012/13 represents the final figure.We have ssumed that the licence fee adjustment from 2015/16 onwards is nil.</t>
  </si>
  <si>
    <t>Pass-Through NTS Pension Deficit</t>
  </si>
  <si>
    <r>
      <t>PD</t>
    </r>
    <r>
      <rPr>
        <vertAlign val="subscript"/>
        <sz val="8"/>
        <rFont val="Arial"/>
        <family val="2"/>
      </rPr>
      <t>t</t>
    </r>
  </si>
  <si>
    <t>The pass through adjustment for pension deficit for 2012/13 represents the final figure.We have ssumed that the pension deficit fee adjustment from 2015/16 onwards is nil.</t>
  </si>
  <si>
    <r>
      <t>Pass-Through Others (B4): Theft of Gas, 3</t>
    </r>
    <r>
      <rPr>
        <vertAlign val="superscript"/>
        <sz val="8"/>
        <color indexed="8"/>
        <rFont val="Arial"/>
        <family val="2"/>
      </rPr>
      <t>rd</t>
    </r>
    <r>
      <rPr>
        <sz val="8"/>
        <color indexed="8"/>
        <rFont val="Arial"/>
        <family val="2"/>
      </rPr>
      <t xml:space="preserve"> Party Damage &amp; Water Ingress, Miscellaneous Pass-Through</t>
    </r>
  </si>
  <si>
    <r>
      <t>TG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
+ TPWI</t>
    </r>
    <r>
      <rPr>
        <vertAlign val="subscript"/>
        <sz val="8"/>
        <rFont val="Arial"/>
        <family val="2"/>
      </rPr>
      <t xml:space="preserve">t
</t>
    </r>
    <r>
      <rPr>
        <sz val="8"/>
        <rFont val="Arial"/>
        <family val="2"/>
      </rPr>
      <t>+ MP</t>
    </r>
    <r>
      <rPr>
        <vertAlign val="subscript"/>
        <sz val="8"/>
        <rFont val="Arial"/>
        <family val="2"/>
      </rPr>
      <t>t</t>
    </r>
  </si>
  <si>
    <t>Costs are minimal.</t>
  </si>
  <si>
    <t>Allowed Cost Pass-Through Items</t>
  </si>
  <si>
    <r>
      <t>F</t>
    </r>
    <r>
      <rPr>
        <b/>
        <vertAlign val="subscript"/>
        <sz val="8"/>
        <color indexed="8"/>
        <rFont val="Arial"/>
        <family val="2"/>
      </rPr>
      <t>t</t>
    </r>
  </si>
  <si>
    <r>
      <t>PT</t>
    </r>
    <r>
      <rPr>
        <b/>
        <vertAlign val="subscript"/>
        <sz val="8"/>
        <color indexed="8"/>
        <rFont val="Arial"/>
        <family val="2"/>
      </rPr>
      <t>t</t>
    </r>
  </si>
  <si>
    <t>Shrinkage</t>
  </si>
  <si>
    <r>
      <t>Sh</t>
    </r>
    <r>
      <rPr>
        <vertAlign val="subscript"/>
        <sz val="8"/>
        <rFont val="Arial"/>
        <family val="2"/>
      </rPr>
      <t>t</t>
    </r>
  </si>
  <si>
    <r>
      <t>SHR</t>
    </r>
    <r>
      <rPr>
        <vertAlign val="subscript"/>
        <sz val="8"/>
        <color indexed="8"/>
        <rFont val="Arial"/>
        <family val="2"/>
      </rPr>
      <t>t</t>
    </r>
  </si>
  <si>
    <r>
      <t>Costs for 12/13 are final. Under RIIO-GD1 SHR</t>
    </r>
    <r>
      <rPr>
        <vertAlign val="subscript"/>
        <sz val="8"/>
        <color indexed="8"/>
        <rFont val="Arial"/>
        <family val="2"/>
      </rPr>
      <t xml:space="preserve">t </t>
    </r>
    <r>
      <rPr>
        <sz val="8"/>
        <color indexed="8"/>
        <rFont val="Arial"/>
        <family val="2"/>
      </rPr>
      <t>based on latest forward gas prices published on 15.4.13 compared to Shrinkage cost allowance. Please note 1 below for more analysis of the shrinkage adjustments from 2015./16 onwards..</t>
    </r>
  </si>
  <si>
    <t>Incentive Revenue and Other Adjustments Forecast Excluding Shrinkage</t>
  </si>
  <si>
    <r>
      <t>MSRA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
+ Ex</t>
    </r>
    <r>
      <rPr>
        <vertAlign val="subscript"/>
        <sz val="8"/>
        <rFont val="Arial"/>
        <family val="2"/>
      </rPr>
      <t xml:space="preserve">t </t>
    </r>
    <r>
      <rPr>
        <sz val="8"/>
        <rFont val="Arial"/>
        <family val="2"/>
      </rPr>
      <t>+ IAE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
+ EEt + DRS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
+ IFISD</t>
    </r>
    <r>
      <rPr>
        <vertAlign val="subscript"/>
        <sz val="8"/>
        <rFont val="Arial"/>
        <family val="2"/>
      </rPr>
      <t xml:space="preserve">t
</t>
    </r>
    <r>
      <rPr>
        <sz val="8"/>
        <rFont val="Arial"/>
        <family val="2"/>
      </rPr>
      <t>+ LMt</t>
    </r>
  </si>
  <si>
    <t>Ext + BMt + EEIt + DRSt + NIA</t>
  </si>
  <si>
    <t>The 2012/13 position reflects our latest view of the Emissions incentive, Capacity Outputs Allowance, MSRA and Meter Tipping Point Allowance. The entry for 2013/14 is in respect of the discretionary award of £1.2m plus Network Innovation Allce (NIA) of £0.4m. For 2014/15 it is the NIA. Please see analysis in note 2 below for the make up of the entries shown from 2015/16 onwards..</t>
  </si>
  <si>
    <t>K Movement</t>
  </si>
  <si>
    <r>
      <t>K</t>
    </r>
    <r>
      <rPr>
        <vertAlign val="subscript"/>
        <sz val="8"/>
        <color indexed="8"/>
        <rFont val="Arial"/>
        <family val="2"/>
      </rPr>
      <t>t</t>
    </r>
  </si>
  <si>
    <t>K b/forward adjusted for interest.</t>
  </si>
  <si>
    <t>Final Allowed Revenue</t>
  </si>
  <si>
    <r>
      <t>AR</t>
    </r>
    <r>
      <rPr>
        <b/>
        <vertAlign val="subscript"/>
        <sz val="8"/>
        <color indexed="8"/>
        <rFont val="Arial"/>
        <family val="2"/>
      </rPr>
      <t>t</t>
    </r>
  </si>
  <si>
    <t>Forecast Collected Revenue</t>
  </si>
  <si>
    <r>
      <t>R</t>
    </r>
    <r>
      <rPr>
        <b/>
        <vertAlign val="subscript"/>
        <sz val="8"/>
        <color indexed="8"/>
        <rFont val="Arial"/>
        <family val="2"/>
      </rPr>
      <t>t</t>
    </r>
  </si>
  <si>
    <t>Forecast Over / (Under) Recovery</t>
  </si>
  <si>
    <r>
      <t>K</t>
    </r>
    <r>
      <rPr>
        <b/>
        <vertAlign val="subscript"/>
        <sz val="8"/>
        <color indexed="8"/>
        <rFont val="Arial"/>
        <family val="2"/>
      </rPr>
      <t>t</t>
    </r>
  </si>
  <si>
    <t>Exit Capacity (Included Above)</t>
  </si>
  <si>
    <t>BRt</t>
  </si>
  <si>
    <t>2012/13 is 6 mths only. From 2013/14 it is the cost allowances given in Ofgem's Final Proposals inflated to current year prices.</t>
  </si>
  <si>
    <t>Kt</t>
  </si>
  <si>
    <t>K b/forward from previous year enhanced by interest.</t>
  </si>
  <si>
    <t>ARt</t>
  </si>
  <si>
    <t>Forecast Collected</t>
  </si>
  <si>
    <r>
      <t>R</t>
    </r>
    <r>
      <rPr>
        <b/>
        <vertAlign val="subscript"/>
        <sz val="8"/>
        <rFont val="Arial"/>
        <family val="2"/>
      </rPr>
      <t>t</t>
    </r>
  </si>
  <si>
    <t>Rt</t>
  </si>
  <si>
    <t>Price Increases</t>
  </si>
  <si>
    <t>Transportation Charges Excl. Exit Capacity</t>
  </si>
  <si>
    <t>Arithmetical April Price % needed for Collected Revenue to equal Allowed Revenue</t>
  </si>
  <si>
    <t>The price increase reflects a flat 3% SOQ reduction for each of the years: 2014/15 to 2017/18. From 2015/16 the impact of the IFRS tax change is taken into account.</t>
  </si>
  <si>
    <t xml:space="preserve">Exit Capacity </t>
  </si>
  <si>
    <t>The price increase reflects a flat 3% SOQ reduction for each of the years: 2014/15 to 2017/18.</t>
  </si>
  <si>
    <t>Overall Price Increase</t>
  </si>
  <si>
    <t>Other Assumption</t>
  </si>
  <si>
    <t>No adjustment has been made for TMA or Smart Metering for 2013/14 onwards. IFRS tax change is included from 2016/17.</t>
  </si>
  <si>
    <t>Transportation (Incl. Exit Capacity) K adjustment</t>
  </si>
  <si>
    <t>Average Int Rate</t>
  </si>
  <si>
    <t>PRt</t>
  </si>
  <si>
    <t>Total Interest</t>
  </si>
  <si>
    <t>K Adj.</t>
  </si>
  <si>
    <t>K C/fwd</t>
  </si>
  <si>
    <t>Exit Capacity K calculation only</t>
  </si>
  <si>
    <t>Note 1</t>
  </si>
  <si>
    <t>Shrinkage Cost Adjustment</t>
  </si>
  <si>
    <r>
      <t>SHRA</t>
    </r>
    <r>
      <rPr>
        <vertAlign val="subscript"/>
        <sz val="8"/>
        <color indexed="8"/>
        <rFont val="Arial"/>
        <family val="2"/>
      </rPr>
      <t>t</t>
    </r>
  </si>
  <si>
    <t xml:space="preserve">Shrinkage Incentive </t>
  </si>
  <si>
    <t>SHRRt</t>
  </si>
  <si>
    <t>Shrinkage Allowance Revenue Adjustment</t>
  </si>
  <si>
    <r>
      <t>SHR</t>
    </r>
    <r>
      <rPr>
        <b/>
        <vertAlign val="subscript"/>
        <sz val="8"/>
        <color indexed="8"/>
        <rFont val="Arial"/>
        <family val="2"/>
      </rPr>
      <t>t</t>
    </r>
  </si>
  <si>
    <t>Note 2</t>
  </si>
  <si>
    <t>Exit Capacity Cost Adjustment</t>
  </si>
  <si>
    <r>
      <t>Ex</t>
    </r>
    <r>
      <rPr>
        <vertAlign val="subscript"/>
        <sz val="8"/>
        <color indexed="8"/>
        <rFont val="Arial"/>
        <family val="2"/>
      </rPr>
      <t>t</t>
    </r>
  </si>
  <si>
    <t>Environmental Emissions Incentive</t>
  </si>
  <si>
    <t>EEIt</t>
  </si>
  <si>
    <t>Network innovation Allowance</t>
  </si>
  <si>
    <t>NIAt</t>
  </si>
  <si>
    <t>Incentive/Cost Adjustments Excl. Shrinkage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</si>
</sst>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_ ;[Red]\(#,##0.0\)\ "/>
    <numFmt numFmtId="165" formatCode="0.0%"/>
    <numFmt numFmtId="166" formatCode="#,##0.0_ ;[Red]\-#,##0.0\ "/>
    <numFmt numFmtId="167" formatCode="#,##0.00_ ;[Red]\-#,##0.00\ "/>
    <numFmt numFmtId="168" formatCode="#,##0.000_ ;[Red]\-#,##0.000\ "/>
    <numFmt numFmtId="169" formatCode="#,##0.000_ ;[Red]\(#,##0.000\)\ "/>
    <numFmt numFmtId="170" formatCode="#,##0.00000_ ;[Red]\-#,##0.00000\ "/>
    <numFmt numFmtId="171" formatCode="#,##0.0000_ ;[Red]\-#,##0.0000\ "/>
    <numFmt numFmtId="172" formatCode="0.0_ ;[Red]\-0.0\ "/>
    <numFmt numFmtId="173" formatCode="_-[$€-2]* #,##0.00_-;\-[$€-2]* #,##0.00_-;_-[$€-2]* &quot;-&quot;??_-"/>
    <numFmt numFmtId="174" formatCode="#,##0.00_);[Red]\(#,##0.00\);&quot;-&quot;_);[Blue]&quot;Error-&quot;@"/>
    <numFmt numFmtId="175" formatCode="#,##0_);_)\(#,##0\);\-_);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vertAlign val="sub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vertAlign val="subscript"/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name val="Tahoma"/>
      <family val="2"/>
    </font>
    <font>
      <sz val="10"/>
      <name val="Helv"/>
      <family val="0"/>
    </font>
    <font>
      <b/>
      <sz val="9"/>
      <name val="Arial"/>
      <family val="2"/>
    </font>
    <font>
      <u val="single"/>
      <sz val="11"/>
      <color indexed="12"/>
      <name val="CG Omega"/>
      <family val="2"/>
    </font>
    <font>
      <u val="single"/>
      <sz val="11"/>
      <color indexed="48"/>
      <name val="CG Omega"/>
      <family val="2"/>
    </font>
    <font>
      <sz val="11"/>
      <name val="CG Omega"/>
      <family val="2"/>
    </font>
    <font>
      <sz val="10"/>
      <color indexed="6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14" fillId="0" borderId="0">
      <alignment/>
      <protection/>
    </xf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16" fillId="31" borderId="0">
      <alignment/>
      <protection/>
    </xf>
    <xf numFmtId="0" fontId="49" fillId="0" borderId="6" applyNumberFormat="0" applyFill="0" applyAlignment="0" applyProtection="0"/>
    <xf numFmtId="174" fontId="11" fillId="32" borderId="7">
      <alignment/>
      <protection locked="0"/>
    </xf>
    <xf numFmtId="0" fontId="50" fillId="33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8" fillId="34" borderId="8" applyNumberFormat="0" applyFont="0" applyAlignment="0" applyProtection="0"/>
    <xf numFmtId="0" fontId="51" fillId="27" borderId="9" applyNumberForma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175" fontId="11" fillId="0" borderId="0" applyProtection="0">
      <alignment horizontal="right"/>
    </xf>
    <xf numFmtId="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18" fillId="0" borderId="0">
      <alignment horizontal="center"/>
      <protection/>
    </xf>
    <xf numFmtId="0" fontId="5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164" fontId="55" fillId="0" borderId="0" xfId="63" applyNumberFormat="1" applyFont="1">
      <alignment/>
      <protection/>
    </xf>
    <xf numFmtId="0" fontId="55" fillId="0" borderId="0" xfId="63" applyFont="1">
      <alignment/>
      <protection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64" fontId="3" fillId="0" borderId="0" xfId="0" applyNumberFormat="1" applyFont="1" applyAlignment="1">
      <alignment horizontal="justify" vertical="center" wrapText="1"/>
    </xf>
    <xf numFmtId="0" fontId="3" fillId="0" borderId="0" xfId="63" applyFont="1" applyFill="1">
      <alignment/>
      <protection/>
    </xf>
    <xf numFmtId="0" fontId="2" fillId="0" borderId="0" xfId="0" applyFont="1" applyFill="1" applyAlignment="1">
      <alignment horizontal="justify" vertical="center" wrapText="1"/>
    </xf>
    <xf numFmtId="0" fontId="3" fillId="0" borderId="0" xfId="63" applyNumberFormat="1" applyFont="1" applyFill="1">
      <alignment/>
      <protection/>
    </xf>
    <xf numFmtId="0" fontId="3" fillId="0" borderId="0" xfId="63" applyFont="1" applyFill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63" applyNumberFormat="1" applyFont="1" applyFill="1" applyAlignment="1">
      <alignment horizontal="center"/>
      <protection/>
    </xf>
    <xf numFmtId="0" fontId="56" fillId="0" borderId="0" xfId="63" applyFont="1" applyBorder="1" applyAlignment="1">
      <alignment horizontal="center"/>
      <protection/>
    </xf>
    <xf numFmtId="0" fontId="56" fillId="8" borderId="11" xfId="63" applyFont="1" applyFill="1" applyBorder="1" applyAlignment="1">
      <alignment horizontal="center" vertical="center"/>
      <protection/>
    </xf>
    <xf numFmtId="0" fontId="56" fillId="8" borderId="11" xfId="63" applyFont="1" applyFill="1" applyBorder="1" applyAlignment="1">
      <alignment horizontal="center" vertical="center" wrapText="1"/>
      <protection/>
    </xf>
    <xf numFmtId="0" fontId="56" fillId="8" borderId="12" xfId="63" applyFont="1" applyFill="1" applyBorder="1" applyAlignment="1">
      <alignment horizontal="center" vertical="center"/>
      <protection/>
    </xf>
    <xf numFmtId="0" fontId="3" fillId="0" borderId="13" xfId="63" applyFont="1" applyBorder="1">
      <alignment/>
      <protection/>
    </xf>
    <xf numFmtId="0" fontId="55" fillId="0" borderId="13" xfId="63" applyFont="1" applyBorder="1">
      <alignment/>
      <protection/>
    </xf>
    <xf numFmtId="165" fontId="3" fillId="0" borderId="13" xfId="63" applyNumberFormat="1" applyFont="1" applyBorder="1">
      <alignment/>
      <protection/>
    </xf>
    <xf numFmtId="165" fontId="55" fillId="0" borderId="13" xfId="63" applyNumberFormat="1" applyFont="1" applyBorder="1">
      <alignment/>
      <protection/>
    </xf>
    <xf numFmtId="165" fontId="55" fillId="0" borderId="13" xfId="63" applyNumberFormat="1" applyFont="1" applyFill="1" applyBorder="1">
      <alignment/>
      <protection/>
    </xf>
    <xf numFmtId="0" fontId="55" fillId="0" borderId="14" xfId="63" applyFont="1" applyBorder="1">
      <alignment/>
      <protection/>
    </xf>
    <xf numFmtId="166" fontId="3" fillId="0" borderId="13" xfId="63" applyNumberFormat="1" applyFont="1" applyBorder="1">
      <alignment/>
      <protection/>
    </xf>
    <xf numFmtId="167" fontId="3" fillId="0" borderId="13" xfId="63" applyNumberFormat="1" applyFont="1" applyFill="1" applyBorder="1" applyAlignment="1">
      <alignment horizontal="right"/>
      <protection/>
    </xf>
    <xf numFmtId="0" fontId="55" fillId="0" borderId="15" xfId="63" applyFont="1" applyBorder="1">
      <alignment/>
      <protection/>
    </xf>
    <xf numFmtId="0" fontId="56" fillId="0" borderId="13" xfId="63" applyFont="1" applyFill="1" applyBorder="1" applyAlignment="1">
      <alignment horizontal="center"/>
      <protection/>
    </xf>
    <xf numFmtId="166" fontId="55" fillId="0" borderId="13" xfId="63" applyNumberFormat="1" applyFont="1" applyBorder="1">
      <alignment/>
      <protection/>
    </xf>
    <xf numFmtId="166" fontId="55" fillId="0" borderId="13" xfId="63" applyNumberFormat="1" applyFont="1" applyFill="1" applyBorder="1">
      <alignment/>
      <protection/>
    </xf>
    <xf numFmtId="0" fontId="55" fillId="0" borderId="13" xfId="63" applyFont="1" applyBorder="1" applyAlignment="1">
      <alignment horizontal="center"/>
      <protection/>
    </xf>
    <xf numFmtId="0" fontId="55" fillId="0" borderId="13" xfId="63" applyFont="1" applyFill="1" applyBorder="1">
      <alignment/>
      <protection/>
    </xf>
    <xf numFmtId="0" fontId="55" fillId="0" borderId="16" xfId="63" applyFont="1" applyFill="1" applyBorder="1">
      <alignment/>
      <protection/>
    </xf>
    <xf numFmtId="0" fontId="55" fillId="0" borderId="16" xfId="63" applyFont="1" applyBorder="1">
      <alignment/>
      <protection/>
    </xf>
    <xf numFmtId="0" fontId="2" fillId="0" borderId="11" xfId="63" applyFont="1" applyFill="1" applyBorder="1">
      <alignment/>
      <protection/>
    </xf>
    <xf numFmtId="0" fontId="2" fillId="0" borderId="11" xfId="63" applyFont="1" applyFill="1" applyBorder="1" applyAlignment="1">
      <alignment horizontal="center"/>
      <protection/>
    </xf>
    <xf numFmtId="166" fontId="56" fillId="0" borderId="11" xfId="63" applyNumberFormat="1" applyFont="1" applyFill="1" applyBorder="1">
      <alignment/>
      <protection/>
    </xf>
    <xf numFmtId="0" fontId="55" fillId="0" borderId="11" xfId="63" applyFont="1" applyBorder="1" applyAlignment="1">
      <alignment vertical="center"/>
      <protection/>
    </xf>
    <xf numFmtId="0" fontId="3" fillId="0" borderId="11" xfId="63" applyFont="1" applyBorder="1" applyAlignment="1">
      <alignment horizontal="center" vertical="center" wrapText="1"/>
      <protection/>
    </xf>
    <xf numFmtId="164" fontId="55" fillId="0" borderId="11" xfId="63" applyNumberFormat="1" applyFont="1" applyBorder="1" applyAlignment="1">
      <alignment vertical="center"/>
      <protection/>
    </xf>
    <xf numFmtId="164" fontId="55" fillId="0" borderId="11" xfId="63" applyNumberFormat="1" applyFont="1" applyFill="1" applyBorder="1" applyAlignment="1">
      <alignment vertical="center"/>
      <protection/>
    </xf>
    <xf numFmtId="0" fontId="55" fillId="0" borderId="12" xfId="63" applyFont="1" applyBorder="1" applyAlignment="1">
      <alignment wrapText="1"/>
      <protection/>
    </xf>
    <xf numFmtId="0" fontId="56" fillId="0" borderId="0" xfId="63" applyFont="1" applyFill="1">
      <alignment/>
      <protection/>
    </xf>
    <xf numFmtId="164" fontId="55" fillId="0" borderId="11" xfId="63" applyNumberFormat="1" applyFont="1" applyFill="1" applyBorder="1">
      <alignment/>
      <protection/>
    </xf>
    <xf numFmtId="0" fontId="55" fillId="0" borderId="11" xfId="63" applyFont="1" applyBorder="1">
      <alignment/>
      <protection/>
    </xf>
    <xf numFmtId="164" fontId="55" fillId="0" borderId="11" xfId="63" applyNumberFormat="1" applyFont="1" applyBorder="1">
      <alignment/>
      <protection/>
    </xf>
    <xf numFmtId="0" fontId="55" fillId="0" borderId="12" xfId="63" applyFont="1" applyBorder="1" applyAlignment="1">
      <alignment vertical="center" wrapText="1"/>
      <protection/>
    </xf>
    <xf numFmtId="0" fontId="55" fillId="0" borderId="11" xfId="63" applyFont="1" applyBorder="1" applyAlignment="1">
      <alignment vertical="center" wrapText="1"/>
      <protection/>
    </xf>
    <xf numFmtId="0" fontId="3" fillId="0" borderId="17" xfId="63" applyFont="1" applyBorder="1" applyAlignment="1">
      <alignment horizontal="center" vertical="center" wrapText="1"/>
      <protection/>
    </xf>
    <xf numFmtId="164" fontId="55" fillId="0" borderId="11" xfId="63" applyNumberFormat="1" applyFont="1" applyBorder="1" applyAlignment="1">
      <alignment vertical="center" wrapText="1"/>
      <protection/>
    </xf>
    <xf numFmtId="0" fontId="55" fillId="0" borderId="12" xfId="63" applyFont="1" applyBorder="1" applyAlignment="1">
      <alignment vertical="center"/>
      <protection/>
    </xf>
    <xf numFmtId="0" fontId="56" fillId="0" borderId="11" xfId="63" applyFont="1" applyFill="1" applyBorder="1" applyAlignment="1">
      <alignment vertical="center" wrapText="1"/>
      <protection/>
    </xf>
    <xf numFmtId="0" fontId="56" fillId="0" borderId="11" xfId="63" applyFont="1" applyFill="1" applyBorder="1" applyAlignment="1">
      <alignment horizontal="center" vertical="center" wrapText="1"/>
      <protection/>
    </xf>
    <xf numFmtId="164" fontId="56" fillId="0" borderId="11" xfId="63" applyNumberFormat="1" applyFont="1" applyFill="1" applyBorder="1" applyAlignment="1">
      <alignment vertical="center"/>
      <protection/>
    </xf>
    <xf numFmtId="164" fontId="56" fillId="0" borderId="11" xfId="63" applyNumberFormat="1" applyFont="1" applyFill="1" applyBorder="1" applyAlignment="1">
      <alignment horizontal="center" vertical="center"/>
      <protection/>
    </xf>
    <xf numFmtId="0" fontId="55" fillId="0" borderId="11" xfId="63" applyFont="1" applyFill="1" applyBorder="1" applyAlignment="1">
      <alignment vertical="center" wrapText="1"/>
      <protection/>
    </xf>
    <xf numFmtId="0" fontId="3" fillId="0" borderId="18" xfId="63" applyFont="1" applyBorder="1" applyAlignment="1">
      <alignment horizontal="center" vertical="center" wrapText="1"/>
      <protection/>
    </xf>
    <xf numFmtId="164" fontId="55" fillId="0" borderId="11" xfId="63" applyNumberFormat="1" applyFont="1" applyFill="1" applyBorder="1" applyAlignment="1">
      <alignment horizontal="center" vertical="center"/>
      <protection/>
    </xf>
    <xf numFmtId="164" fontId="55" fillId="0" borderId="11" xfId="63" applyNumberFormat="1" applyFont="1" applyFill="1" applyBorder="1" applyAlignment="1">
      <alignment vertical="center" wrapText="1"/>
      <protection/>
    </xf>
    <xf numFmtId="0" fontId="55" fillId="0" borderId="11" xfId="63" applyFont="1" applyFill="1" applyBorder="1" applyAlignment="1">
      <alignment horizontal="center"/>
      <protection/>
    </xf>
    <xf numFmtId="164" fontId="55" fillId="0" borderId="11" xfId="63" applyNumberFormat="1" applyFont="1" applyBorder="1" applyAlignment="1">
      <alignment wrapText="1"/>
      <protection/>
    </xf>
    <xf numFmtId="0" fontId="55" fillId="0" borderId="12" xfId="63" applyFont="1" applyBorder="1">
      <alignment/>
      <protection/>
    </xf>
    <xf numFmtId="0" fontId="55" fillId="0" borderId="11" xfId="63" applyFont="1" applyBorder="1" applyAlignment="1">
      <alignment horizontal="center"/>
      <protection/>
    </xf>
    <xf numFmtId="168" fontId="55" fillId="0" borderId="0" xfId="63" applyNumberFormat="1" applyFont="1">
      <alignment/>
      <protection/>
    </xf>
    <xf numFmtId="0" fontId="56" fillId="8" borderId="16" xfId="63" applyFont="1" applyFill="1" applyBorder="1">
      <alignment/>
      <protection/>
    </xf>
    <xf numFmtId="0" fontId="56" fillId="8" borderId="16" xfId="63" applyFont="1" applyFill="1" applyBorder="1" applyAlignment="1">
      <alignment horizontal="center"/>
      <protection/>
    </xf>
    <xf numFmtId="164" fontId="56" fillId="8" borderId="16" xfId="63" applyNumberFormat="1" applyFont="1" applyFill="1" applyBorder="1">
      <alignment/>
      <protection/>
    </xf>
    <xf numFmtId="164" fontId="55" fillId="0" borderId="13" xfId="63" applyNumberFormat="1" applyFont="1" applyFill="1" applyBorder="1">
      <alignment/>
      <protection/>
    </xf>
    <xf numFmtId="0" fontId="56" fillId="8" borderId="11" xfId="63" applyFont="1" applyFill="1" applyBorder="1" applyAlignment="1">
      <alignment vertical="center"/>
      <protection/>
    </xf>
    <xf numFmtId="164" fontId="56" fillId="8" borderId="11" xfId="63" applyNumberFormat="1" applyFont="1" applyFill="1" applyBorder="1" applyAlignment="1">
      <alignment vertical="center"/>
      <protection/>
    </xf>
    <xf numFmtId="0" fontId="55" fillId="0" borderId="12" xfId="63" applyFont="1" applyFill="1" applyBorder="1" applyAlignment="1">
      <alignment vertical="center" wrapText="1"/>
      <protection/>
    </xf>
    <xf numFmtId="0" fontId="55" fillId="0" borderId="0" xfId="63" applyFont="1" applyFill="1">
      <alignment/>
      <protection/>
    </xf>
    <xf numFmtId="169" fontId="55" fillId="0" borderId="13" xfId="63" applyNumberFormat="1" applyFont="1" applyBorder="1">
      <alignment/>
      <protection/>
    </xf>
    <xf numFmtId="169" fontId="55" fillId="0" borderId="13" xfId="63" applyNumberFormat="1" applyFont="1" applyFill="1" applyBorder="1">
      <alignment/>
      <protection/>
    </xf>
    <xf numFmtId="0" fontId="55" fillId="0" borderId="19" xfId="63" applyFont="1" applyBorder="1">
      <alignment/>
      <protection/>
    </xf>
    <xf numFmtId="0" fontId="56" fillId="8" borderId="11" xfId="63" applyFont="1" applyFill="1" applyBorder="1">
      <alignment/>
      <protection/>
    </xf>
    <xf numFmtId="0" fontId="56" fillId="8" borderId="11" xfId="63" applyFont="1" applyFill="1" applyBorder="1" applyAlignment="1">
      <alignment horizontal="center"/>
      <protection/>
    </xf>
    <xf numFmtId="166" fontId="2" fillId="8" borderId="11" xfId="63" applyNumberFormat="1" applyFont="1" applyFill="1" applyBorder="1" applyAlignment="1">
      <alignment horizontal="right"/>
      <protection/>
    </xf>
    <xf numFmtId="166" fontId="56" fillId="8" borderId="11" xfId="63" applyNumberFormat="1" applyFont="1" applyFill="1" applyBorder="1">
      <alignment/>
      <protection/>
    </xf>
    <xf numFmtId="0" fontId="55" fillId="0" borderId="20" xfId="63" applyFont="1" applyBorder="1">
      <alignment/>
      <protection/>
    </xf>
    <xf numFmtId="0" fontId="57" fillId="0" borderId="0" xfId="63" applyFont="1" applyFill="1" applyBorder="1" applyAlignment="1">
      <alignment horizontal="center" wrapText="1"/>
      <protection/>
    </xf>
    <xf numFmtId="0" fontId="56" fillId="0" borderId="0" xfId="63" applyFont="1" applyFill="1" applyBorder="1" applyAlignment="1">
      <alignment wrapText="1"/>
      <protection/>
    </xf>
    <xf numFmtId="165" fontId="2" fillId="0" borderId="0" xfId="63" applyNumberFormat="1" applyFont="1" applyFill="1" applyBorder="1" applyAlignment="1">
      <alignment horizontal="right" vertical="center"/>
      <protection/>
    </xf>
    <xf numFmtId="0" fontId="55" fillId="0" borderId="0" xfId="63" applyFont="1" applyBorder="1">
      <alignment/>
      <protection/>
    </xf>
    <xf numFmtId="0" fontId="55" fillId="0" borderId="0" xfId="63" applyFont="1" applyFill="1" applyBorder="1" applyAlignment="1">
      <alignment wrapText="1"/>
      <protection/>
    </xf>
    <xf numFmtId="0" fontId="55" fillId="0" borderId="21" xfId="63" applyFont="1" applyFill="1" applyBorder="1" applyAlignment="1">
      <alignment wrapText="1"/>
      <protection/>
    </xf>
    <xf numFmtId="165" fontId="3" fillId="0" borderId="0" xfId="63" applyNumberFormat="1" applyFont="1" applyFill="1" applyBorder="1" applyAlignment="1">
      <alignment horizontal="right" vertical="center"/>
      <protection/>
    </xf>
    <xf numFmtId="0" fontId="56" fillId="0" borderId="16" xfId="63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vertical="center"/>
    </xf>
    <xf numFmtId="166" fontId="3" fillId="0" borderId="11" xfId="0" applyNumberFormat="1" applyFont="1" applyFill="1" applyBorder="1" applyAlignment="1">
      <alignment vertical="center"/>
    </xf>
    <xf numFmtId="166" fontId="2" fillId="0" borderId="11" xfId="0" applyNumberFormat="1" applyFont="1" applyFill="1" applyBorder="1" applyAlignment="1">
      <alignment vertical="center"/>
    </xf>
    <xf numFmtId="166" fontId="2" fillId="0" borderId="11" xfId="0" applyNumberFormat="1" applyFont="1" applyFill="1" applyBorder="1" applyAlignment="1">
      <alignment horizontal="center" vertical="center"/>
    </xf>
    <xf numFmtId="166" fontId="2" fillId="0" borderId="11" xfId="63" applyNumberFormat="1" applyFont="1" applyFill="1" applyBorder="1" applyAlignment="1">
      <alignment horizontal="right" vertical="center"/>
      <protection/>
    </xf>
    <xf numFmtId="164" fontId="55" fillId="0" borderId="11" xfId="63" applyNumberFormat="1" applyFont="1" applyBorder="1" applyAlignment="1">
      <alignment horizontal="center"/>
      <protection/>
    </xf>
    <xf numFmtId="0" fontId="2" fillId="8" borderId="11" xfId="0" applyFont="1" applyFill="1" applyBorder="1" applyAlignment="1">
      <alignment vertical="center"/>
    </xf>
    <xf numFmtId="0" fontId="2" fillId="8" borderId="1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vertical="center"/>
    </xf>
    <xf numFmtId="166" fontId="3" fillId="8" borderId="11" xfId="0" applyNumberFormat="1" applyFont="1" applyFill="1" applyBorder="1" applyAlignment="1">
      <alignment vertical="center"/>
    </xf>
    <xf numFmtId="166" fontId="2" fillId="8" borderId="11" xfId="0" applyNumberFormat="1" applyFont="1" applyFill="1" applyBorder="1" applyAlignment="1">
      <alignment vertical="center"/>
    </xf>
    <xf numFmtId="166" fontId="2" fillId="8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63" applyNumberFormat="1" applyFont="1" applyFill="1" applyBorder="1" applyAlignment="1">
      <alignment horizontal="right" vertical="center"/>
      <protection/>
    </xf>
    <xf numFmtId="166" fontId="2" fillId="8" borderId="11" xfId="63" applyNumberFormat="1" applyFont="1" applyFill="1" applyBorder="1" applyAlignment="1">
      <alignment horizontal="right" vertical="center"/>
      <protection/>
    </xf>
    <xf numFmtId="166" fontId="2" fillId="8" borderId="11" xfId="63" applyNumberFormat="1" applyFont="1" applyFill="1" applyBorder="1" applyAlignment="1">
      <alignment horizontal="center"/>
      <protection/>
    </xf>
    <xf numFmtId="0" fontId="56" fillId="0" borderId="22" xfId="63" applyFont="1" applyFill="1" applyBorder="1">
      <alignment/>
      <protection/>
    </xf>
    <xf numFmtId="0" fontId="56" fillId="0" borderId="22" xfId="63" applyFont="1" applyFill="1" applyBorder="1" applyAlignment="1">
      <alignment horizontal="center"/>
      <protection/>
    </xf>
    <xf numFmtId="166" fontId="2" fillId="0" borderId="22" xfId="63" applyNumberFormat="1" applyFont="1" applyFill="1" applyBorder="1" applyAlignment="1">
      <alignment horizontal="right"/>
      <protection/>
    </xf>
    <xf numFmtId="166" fontId="56" fillId="0" borderId="22" xfId="63" applyNumberFormat="1" applyFont="1" applyFill="1" applyBorder="1">
      <alignment/>
      <protection/>
    </xf>
    <xf numFmtId="166" fontId="2" fillId="0" borderId="22" xfId="63" applyNumberFormat="1" applyFont="1" applyFill="1" applyBorder="1" applyAlignment="1">
      <alignment horizontal="center"/>
      <protection/>
    </xf>
    <xf numFmtId="0" fontId="57" fillId="0" borderId="0" xfId="63" applyFont="1" applyFill="1" applyBorder="1" applyAlignment="1">
      <alignment horizontal="center"/>
      <protection/>
    </xf>
    <xf numFmtId="0" fontId="56" fillId="0" borderId="0" xfId="63" applyFont="1" applyFill="1" applyBorder="1" applyAlignment="1">
      <alignment horizontal="center"/>
      <protection/>
    </xf>
    <xf numFmtId="166" fontId="2" fillId="0" borderId="0" xfId="63" applyNumberFormat="1" applyFont="1" applyFill="1" applyBorder="1" applyAlignment="1">
      <alignment horizontal="right"/>
      <protection/>
    </xf>
    <xf numFmtId="166" fontId="56" fillId="0" borderId="0" xfId="63" applyNumberFormat="1" applyFont="1" applyFill="1" applyBorder="1">
      <alignment/>
      <protection/>
    </xf>
    <xf numFmtId="166" fontId="2" fillId="0" borderId="0" xfId="63" applyNumberFormat="1" applyFont="1" applyFill="1" applyBorder="1" applyAlignment="1">
      <alignment horizontal="center"/>
      <protection/>
    </xf>
    <xf numFmtId="0" fontId="56" fillId="0" borderId="0" xfId="63" applyFont="1" applyFill="1" applyBorder="1">
      <alignment/>
      <protection/>
    </xf>
    <xf numFmtId="0" fontId="58" fillId="0" borderId="0" xfId="63" applyFont="1" applyFill="1" applyBorder="1">
      <alignment/>
      <protection/>
    </xf>
    <xf numFmtId="0" fontId="58" fillId="0" borderId="21" xfId="63" applyFont="1" applyFill="1" applyBorder="1">
      <alignment/>
      <protection/>
    </xf>
    <xf numFmtId="0" fontId="56" fillId="0" borderId="21" xfId="63" applyFont="1" applyFill="1" applyBorder="1" applyAlignment="1">
      <alignment horizontal="center"/>
      <protection/>
    </xf>
    <xf numFmtId="166" fontId="2" fillId="0" borderId="21" xfId="63" applyNumberFormat="1" applyFont="1" applyFill="1" applyBorder="1" applyAlignment="1">
      <alignment horizontal="right"/>
      <protection/>
    </xf>
    <xf numFmtId="166" fontId="56" fillId="0" borderId="21" xfId="63" applyNumberFormat="1" applyFont="1" applyFill="1" applyBorder="1">
      <alignment/>
      <protection/>
    </xf>
    <xf numFmtId="0" fontId="55" fillId="0" borderId="21" xfId="63" applyFont="1" applyBorder="1">
      <alignment/>
      <protection/>
    </xf>
    <xf numFmtId="0" fontId="56" fillId="8" borderId="16" xfId="63" applyFont="1" applyFill="1" applyBorder="1" applyAlignment="1">
      <alignment wrapText="1"/>
      <protection/>
    </xf>
    <xf numFmtId="165" fontId="2" fillId="8" borderId="16" xfId="63" applyNumberFormat="1" applyFont="1" applyFill="1" applyBorder="1" applyAlignment="1">
      <alignment horizontal="right" vertical="center"/>
      <protection/>
    </xf>
    <xf numFmtId="0" fontId="55" fillId="0" borderId="23" xfId="63" applyFont="1" applyBorder="1" applyAlignment="1">
      <alignment wrapText="1"/>
      <protection/>
    </xf>
    <xf numFmtId="0" fontId="56" fillId="0" borderId="21" xfId="63" applyFont="1" applyFill="1" applyBorder="1">
      <alignment/>
      <protection/>
    </xf>
    <xf numFmtId="0" fontId="55" fillId="0" borderId="11" xfId="63" applyFont="1" applyBorder="1" applyAlignment="1">
      <alignment wrapText="1"/>
      <protection/>
    </xf>
    <xf numFmtId="0" fontId="56" fillId="0" borderId="22" xfId="63" applyFont="1" applyFill="1" applyBorder="1" applyAlignment="1">
      <alignment wrapText="1"/>
      <protection/>
    </xf>
    <xf numFmtId="165" fontId="2" fillId="0" borderId="22" xfId="63" applyNumberFormat="1" applyFont="1" applyFill="1" applyBorder="1" applyAlignment="1">
      <alignment horizontal="right" vertical="center"/>
      <protection/>
    </xf>
    <xf numFmtId="0" fontId="55" fillId="0" borderId="0" xfId="63" applyFont="1" applyFill="1" applyBorder="1">
      <alignment/>
      <protection/>
    </xf>
    <xf numFmtId="0" fontId="58" fillId="0" borderId="0" xfId="63" applyFont="1" applyFill="1" applyBorder="1" applyAlignment="1">
      <alignment horizontal="left" wrapText="1"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58" fillId="0" borderId="0" xfId="63" applyFont="1">
      <alignment/>
      <protection/>
    </xf>
    <xf numFmtId="10" fontId="11" fillId="0" borderId="11" xfId="68" applyNumberFormat="1" applyFont="1" applyBorder="1">
      <alignment/>
      <protection/>
    </xf>
    <xf numFmtId="0" fontId="3" fillId="0" borderId="0" xfId="63" applyFont="1" applyAlignment="1">
      <alignment horizontal="right"/>
      <protection/>
    </xf>
    <xf numFmtId="0" fontId="3" fillId="0" borderId="0" xfId="63" applyFont="1">
      <alignment/>
      <protection/>
    </xf>
    <xf numFmtId="10" fontId="3" fillId="32" borderId="11" xfId="63" applyNumberFormat="1" applyFont="1" applyFill="1" applyBorder="1">
      <alignment/>
      <protection/>
    </xf>
    <xf numFmtId="10" fontId="11" fillId="0" borderId="11" xfId="68" applyNumberFormat="1" applyFont="1" applyFill="1" applyBorder="1">
      <alignment/>
      <protection/>
    </xf>
    <xf numFmtId="0" fontId="3" fillId="0" borderId="21" xfId="63" applyFont="1" applyBorder="1">
      <alignment/>
      <protection/>
    </xf>
    <xf numFmtId="10" fontId="3" fillId="0" borderId="23" xfId="72" applyNumberFormat="1" applyFont="1" applyFill="1" applyBorder="1" applyAlignment="1">
      <alignment/>
    </xf>
    <xf numFmtId="10" fontId="11" fillId="0" borderId="11" xfId="73" applyNumberFormat="1" applyFont="1" applyFill="1" applyBorder="1" applyAlignment="1">
      <alignment/>
    </xf>
    <xf numFmtId="0" fontId="3" fillId="0" borderId="0" xfId="63" applyFont="1" applyFill="1" applyBorder="1">
      <alignment/>
      <protection/>
    </xf>
    <xf numFmtId="10" fontId="3" fillId="0" borderId="0" xfId="63" applyNumberFormat="1" applyFont="1">
      <alignment/>
      <protection/>
    </xf>
    <xf numFmtId="166" fontId="11" fillId="0" borderId="0" xfId="68" applyNumberFormat="1" applyFont="1">
      <alignment/>
      <protection/>
    </xf>
    <xf numFmtId="0" fontId="11" fillId="0" borderId="0" xfId="68" applyFont="1">
      <alignment/>
      <protection/>
    </xf>
    <xf numFmtId="166" fontId="3" fillId="0" borderId="0" xfId="63" applyNumberFormat="1" applyFont="1">
      <alignment/>
      <protection/>
    </xf>
    <xf numFmtId="170" fontId="3" fillId="0" borderId="0" xfId="63" applyNumberFormat="1" applyFont="1">
      <alignment/>
      <protection/>
    </xf>
    <xf numFmtId="0" fontId="55" fillId="0" borderId="0" xfId="63" applyFont="1" applyBorder="1" applyAlignment="1">
      <alignment wrapText="1"/>
      <protection/>
    </xf>
    <xf numFmtId="165" fontId="3" fillId="0" borderId="0" xfId="63" applyNumberFormat="1" applyFont="1" applyFill="1" applyBorder="1" applyAlignment="1">
      <alignment horizontal="center" vertical="center"/>
      <protection/>
    </xf>
    <xf numFmtId="17" fontId="3" fillId="0" borderId="0" xfId="63" applyNumberFormat="1" applyFont="1" applyFill="1" applyBorder="1" applyAlignment="1">
      <alignment horizontal="center"/>
      <protection/>
    </xf>
    <xf numFmtId="165" fontId="3" fillId="0" borderId="0" xfId="63" applyNumberFormat="1" applyFont="1" applyFill="1" applyBorder="1" applyAlignment="1">
      <alignment horizontal="right"/>
      <protection/>
    </xf>
    <xf numFmtId="165" fontId="3" fillId="0" borderId="0" xfId="63" applyNumberFormat="1" applyFont="1" applyFill="1" applyAlignment="1">
      <alignment horizontal="right"/>
      <protection/>
    </xf>
    <xf numFmtId="0" fontId="55" fillId="0" borderId="0" xfId="63" applyFont="1" applyAlignment="1">
      <alignment horizontal="right"/>
      <protection/>
    </xf>
    <xf numFmtId="10" fontId="3" fillId="32" borderId="11" xfId="68" applyNumberFormat="1" applyFont="1" applyFill="1" applyBorder="1">
      <alignment/>
      <protection/>
    </xf>
    <xf numFmtId="165" fontId="55" fillId="0" borderId="0" xfId="63" applyNumberFormat="1" applyFont="1" applyAlignment="1">
      <alignment horizontal="right"/>
      <protection/>
    </xf>
    <xf numFmtId="165" fontId="55" fillId="0" borderId="0" xfId="63" applyNumberFormat="1" applyFont="1">
      <alignment/>
      <protection/>
    </xf>
    <xf numFmtId="10" fontId="3" fillId="0" borderId="11" xfId="73" applyNumberFormat="1" applyFont="1" applyFill="1" applyBorder="1" applyAlignment="1">
      <alignment/>
    </xf>
    <xf numFmtId="10" fontId="3" fillId="0" borderId="0" xfId="68" applyNumberFormat="1" applyFont="1">
      <alignment/>
      <protection/>
    </xf>
    <xf numFmtId="0" fontId="3" fillId="0" borderId="0" xfId="68" applyFont="1">
      <alignment/>
      <protection/>
    </xf>
    <xf numFmtId="171" fontId="3" fillId="0" borderId="0" xfId="68" applyNumberFormat="1" applyFont="1">
      <alignment/>
      <protection/>
    </xf>
    <xf numFmtId="166" fontId="3" fillId="0" borderId="0" xfId="68" applyNumberFormat="1" applyFont="1">
      <alignment/>
      <protection/>
    </xf>
    <xf numFmtId="0" fontId="58" fillId="0" borderId="19" xfId="63" applyFont="1" applyBorder="1">
      <alignment/>
      <protection/>
    </xf>
    <xf numFmtId="0" fontId="55" fillId="0" borderId="24" xfId="63" applyFont="1" applyBorder="1">
      <alignment/>
      <protection/>
    </xf>
    <xf numFmtId="0" fontId="55" fillId="0" borderId="22" xfId="63" applyFont="1" applyBorder="1">
      <alignment/>
      <protection/>
    </xf>
    <xf numFmtId="172" fontId="55" fillId="0" borderId="13" xfId="63" applyNumberFormat="1" applyFont="1" applyBorder="1">
      <alignment/>
      <protection/>
    </xf>
    <xf numFmtId="0" fontId="55" fillId="0" borderId="25" xfId="63" applyFont="1" applyBorder="1">
      <alignment/>
      <protection/>
    </xf>
    <xf numFmtId="0" fontId="55" fillId="0" borderId="16" xfId="63" applyFont="1" applyBorder="1" applyAlignment="1">
      <alignment horizontal="center"/>
      <protection/>
    </xf>
    <xf numFmtId="172" fontId="55" fillId="0" borderId="16" xfId="63" applyNumberFormat="1" applyFont="1" applyBorder="1">
      <alignment/>
      <protection/>
    </xf>
    <xf numFmtId="0" fontId="56" fillId="8" borderId="25" xfId="63" applyFont="1" applyFill="1" applyBorder="1">
      <alignment/>
      <protection/>
    </xf>
    <xf numFmtId="0" fontId="56" fillId="8" borderId="21" xfId="63" applyFont="1" applyFill="1" applyBorder="1">
      <alignment/>
      <protection/>
    </xf>
    <xf numFmtId="172" fontId="56" fillId="8" borderId="16" xfId="63" applyNumberFormat="1" applyFont="1" applyFill="1" applyBorder="1">
      <alignment/>
      <protection/>
    </xf>
    <xf numFmtId="172" fontId="55" fillId="0" borderId="0" xfId="63" applyNumberFormat="1" applyFont="1">
      <alignment/>
      <protection/>
    </xf>
    <xf numFmtId="0" fontId="58" fillId="0" borderId="0" xfId="63" applyFont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26" xfId="63" applyNumberFormat="1" applyFont="1" applyFill="1" applyBorder="1" applyAlignment="1">
      <alignment horizontal="center"/>
      <protection/>
    </xf>
    <xf numFmtId="0" fontId="2" fillId="0" borderId="27" xfId="63" applyNumberFormat="1" applyFont="1" applyFill="1" applyBorder="1" applyAlignment="1">
      <alignment horizontal="center"/>
      <protection/>
    </xf>
    <xf numFmtId="0" fontId="2" fillId="0" borderId="12" xfId="63" applyNumberFormat="1" applyFont="1" applyFill="1" applyBorder="1" applyAlignment="1">
      <alignment horizontal="center"/>
      <protection/>
    </xf>
    <xf numFmtId="0" fontId="56" fillId="0" borderId="26" xfId="63" applyFont="1" applyBorder="1" applyAlignment="1">
      <alignment horizontal="center"/>
      <protection/>
    </xf>
    <xf numFmtId="0" fontId="56" fillId="0" borderId="27" xfId="63" applyFont="1" applyBorder="1" applyAlignment="1">
      <alignment horizontal="center"/>
      <protection/>
    </xf>
    <xf numFmtId="0" fontId="56" fillId="0" borderId="12" xfId="63" applyFont="1" applyBorder="1" applyAlignment="1">
      <alignment horizontal="center"/>
      <protection/>
    </xf>
  </cellXfs>
  <cellStyles count="66">
    <cellStyle name="Normal" xfId="0"/>
    <cellStyle name="_Forecast 09-04-10" xfId="15"/>
    <cellStyle name="=C:\WINNT\SYSTEM32\COMMAND.COM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Currency 2" xfId="48"/>
    <cellStyle name="Euro" xfId="49"/>
    <cellStyle name="Explanatory Text" xfId="50"/>
    <cellStyle name="Good" xfId="51"/>
    <cellStyle name="Heading 1" xfId="52"/>
    <cellStyle name="Heading 2" xfId="53"/>
    <cellStyle name="Heading 3" xfId="54"/>
    <cellStyle name="HEADING 3 2" xfId="55"/>
    <cellStyle name="Heading 4" xfId="56"/>
    <cellStyle name="Hyperlink 2" xfId="57"/>
    <cellStyle name="Input" xfId="58"/>
    <cellStyle name="InputData" xfId="59"/>
    <cellStyle name="Linked Cell" xfId="60"/>
    <cellStyle name="LinkedInputAmount" xfId="61"/>
    <cellStyle name="Neutral" xfId="62"/>
    <cellStyle name="Normal 2" xfId="63"/>
    <cellStyle name="Normal 2 2" xfId="64"/>
    <cellStyle name="Normal 3" xfId="65"/>
    <cellStyle name="Normal 4" xfId="66"/>
    <cellStyle name="Normal 5" xfId="67"/>
    <cellStyle name="Normal_Increase Proposal from 1st April 2011" xfId="68"/>
    <cellStyle name="Note" xfId="69"/>
    <cellStyle name="Output" xfId="70"/>
    <cellStyle name="Percent" xfId="71"/>
    <cellStyle name="Percent 2" xfId="72"/>
    <cellStyle name="Percent 3" xfId="73"/>
    <cellStyle name="Std_0" xfId="74"/>
    <cellStyle name="Style 1" xfId="75"/>
    <cellStyle name="Title" xfId="76"/>
    <cellStyle name="Total" xfId="77"/>
    <cellStyle name="Units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186%20report%20detailed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owed v Collected Income"/>
      <sheetName val="Mod 186"/>
      <sheetName val="Incentive_Adj. Summary"/>
      <sheetName val="shrinkage 2008_9"/>
      <sheetName val="Exit Capacity Incentive 2008_9"/>
      <sheetName val="Metering Tip Point 2008_9"/>
      <sheetName val="RPI"/>
      <sheetName val="Core Allowed + Exit Cap Allce"/>
      <sheetName val="IFID 2008_09"/>
      <sheetName val="IFID 2009_10"/>
      <sheetName val="IFID 2010_11"/>
      <sheetName val="IFID 2011_12"/>
      <sheetName val="IFID 2012_13"/>
      <sheetName val="MSRA calcs 2008_9 to 2012_13"/>
      <sheetName val="Meter Tipping Point 2009_10"/>
      <sheetName val="Meter Tipping Pt 2010_11"/>
      <sheetName val="Meter Tipping Pt 2011_12"/>
      <sheetName val="Meter Tipping Pt 2012_13"/>
      <sheetName val="Shrinkage 2013_14"/>
      <sheetName val="shrinkage 2009_10 to 2012_13"/>
      <sheetName val="Shrinkage 2013_14 to 2020_21"/>
      <sheetName val="Env. Emiss 2008_9 to 2012_13"/>
      <sheetName val="Env. Emiss 2013_14 to 2020_21"/>
      <sheetName val="Exit Capacity 2009_10 - 201_11"/>
      <sheetName val="Exit Capacity 2013_4 to 2020_21"/>
      <sheetName val="Cost Pass Thru 2008_9"/>
      <sheetName val="Cost Pass Through 2009_10"/>
      <sheetName val="Cost Pass Through 2010_11"/>
      <sheetName val="Cost Pass Through 2011_12"/>
      <sheetName val="Cost Pass Through 2012_13"/>
      <sheetName val="Cost Pass Through 2015_16"/>
      <sheetName val="Cap Output Inc 2011_12 2012_13"/>
      <sheetName val="Discretionary Reward"/>
      <sheetName val="Exit Capacity Charges 2011_12"/>
      <sheetName val="Exit Capacity Charges 2012_13"/>
      <sheetName val="Submission Dates"/>
    </sheetNames>
    <sheetDataSet>
      <sheetData sheetId="0">
        <row r="41">
          <cell r="P41">
            <v>349.70516416999993</v>
          </cell>
        </row>
        <row r="56">
          <cell r="P56">
            <v>12.657049778978905</v>
          </cell>
        </row>
        <row r="60">
          <cell r="P60">
            <v>12.491655640000001</v>
          </cell>
        </row>
      </sheetData>
      <sheetData sheetId="2">
        <row r="15">
          <cell r="D15">
            <v>4.626687923415137</v>
          </cell>
          <cell r="E15">
            <v>7.6113979909222795</v>
          </cell>
          <cell r="F15">
            <v>7.401069547613132</v>
          </cell>
          <cell r="G15">
            <v>10.973660575125948</v>
          </cell>
        </row>
      </sheetData>
      <sheetData sheetId="7">
        <row r="46">
          <cell r="D46">
            <v>344.40991435209673</v>
          </cell>
          <cell r="E46">
            <v>340.0979133312713</v>
          </cell>
          <cell r="F46">
            <v>335.00542736743984</v>
          </cell>
          <cell r="G46">
            <v>335.9968992755044</v>
          </cell>
          <cell r="H46">
            <v>347.2939526581151</v>
          </cell>
        </row>
      </sheetData>
      <sheetData sheetId="19">
        <row r="9">
          <cell r="N9">
            <v>5068912.703981265</v>
          </cell>
        </row>
        <row r="27">
          <cell r="N27">
            <v>8353839.269767428</v>
          </cell>
        </row>
        <row r="45">
          <cell r="N45">
            <v>9702242.652067767</v>
          </cell>
        </row>
      </sheetData>
      <sheetData sheetId="25">
        <row r="6">
          <cell r="H6">
            <v>731351</v>
          </cell>
        </row>
        <row r="7">
          <cell r="H7">
            <v>137049</v>
          </cell>
        </row>
        <row r="8">
          <cell r="H8">
            <v>-53745.52000000002</v>
          </cell>
        </row>
      </sheetData>
      <sheetData sheetId="26">
        <row r="7">
          <cell r="E7">
            <v>1035155</v>
          </cell>
        </row>
        <row r="8">
          <cell r="E8">
            <v>-240965</v>
          </cell>
        </row>
        <row r="9">
          <cell r="E9">
            <v>-88336.52000000002</v>
          </cell>
        </row>
        <row r="10">
          <cell r="E10">
            <v>2625</v>
          </cell>
        </row>
      </sheetData>
      <sheetData sheetId="27">
        <row r="7">
          <cell r="E7">
            <v>-640966</v>
          </cell>
        </row>
        <row r="8">
          <cell r="E8">
            <v>-271557</v>
          </cell>
        </row>
        <row r="9">
          <cell r="E9">
            <v>3480.4799999999814</v>
          </cell>
        </row>
        <row r="10">
          <cell r="E10">
            <v>10250</v>
          </cell>
        </row>
      </sheetData>
      <sheetData sheetId="28">
        <row r="7">
          <cell r="E7">
            <v>-1377441</v>
          </cell>
        </row>
        <row r="8">
          <cell r="E8">
            <v>-60916</v>
          </cell>
        </row>
        <row r="9">
          <cell r="E9">
            <v>-63137.52000000002</v>
          </cell>
        </row>
        <row r="10">
          <cell r="E10">
            <v>10750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6"/>
  <sheetViews>
    <sheetView tabSelected="1" zoomScalePageLayoutView="0" workbookViewId="0" topLeftCell="A4">
      <selection activeCell="P16" sqref="P16"/>
    </sheetView>
  </sheetViews>
  <sheetFormatPr defaultColWidth="9.140625" defaultRowHeight="12.75"/>
  <cols>
    <col min="1" max="1" width="0.85546875" style="2" customWidth="1"/>
    <col min="2" max="2" width="48.57421875" style="2" customWidth="1"/>
    <col min="3" max="3" width="10.140625" style="2" customWidth="1"/>
    <col min="4" max="4" width="10.00390625" style="2" hidden="1" customWidth="1"/>
    <col min="5" max="5" width="9.421875" style="2" hidden="1" customWidth="1"/>
    <col min="6" max="6" width="10.00390625" style="2" hidden="1" customWidth="1"/>
    <col min="7" max="7" width="9.8515625" style="2" hidden="1" customWidth="1"/>
    <col min="8" max="9" width="8.7109375" style="2" customWidth="1"/>
    <col min="10" max="10" width="7.7109375" style="2" bestFit="1" customWidth="1"/>
    <col min="11" max="11" width="8.421875" style="2" bestFit="1" customWidth="1"/>
    <col min="12" max="14" width="8.421875" style="2" customWidth="1"/>
    <col min="15" max="15" width="90.28125" style="2" customWidth="1"/>
    <col min="16" max="16" width="87.7109375" style="2" bestFit="1" customWidth="1"/>
    <col min="17" max="17" width="87.00390625" style="2" bestFit="1" customWidth="1"/>
    <col min="18" max="18" width="10.8515625" style="2" customWidth="1"/>
    <col min="19" max="19" width="12.421875" style="2" customWidth="1"/>
    <col min="20" max="16384" width="9.140625" style="2" customWidth="1"/>
  </cols>
  <sheetData>
    <row r="1" spans="2:7" ht="11.25">
      <c r="B1" s="176" t="s">
        <v>0</v>
      </c>
      <c r="C1" s="176"/>
      <c r="D1" s="176"/>
      <c r="E1" s="176"/>
      <c r="F1" s="176"/>
      <c r="G1" s="1"/>
    </row>
    <row r="2" spans="2:21" ht="11.25">
      <c r="B2" s="3" t="s">
        <v>1</v>
      </c>
      <c r="C2" s="4"/>
      <c r="D2" s="4"/>
      <c r="E2" s="4"/>
      <c r="F2" s="4"/>
      <c r="G2" s="4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2:21" ht="11.25">
      <c r="B3" s="6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7"/>
      <c r="R3" s="4"/>
      <c r="S3" s="4"/>
      <c r="T3" s="4"/>
      <c r="U3" s="4"/>
    </row>
    <row r="4" spans="2:21" ht="11.25">
      <c r="B4" s="8" t="s">
        <v>3</v>
      </c>
      <c r="C4" s="6"/>
      <c r="D4" s="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2:21" ht="12.75" customHeight="1">
      <c r="B5" s="8" t="s">
        <v>4</v>
      </c>
      <c r="C5" s="8"/>
      <c r="D5" s="9"/>
      <c r="E5" s="4"/>
      <c r="F5" s="4"/>
      <c r="G5" s="4"/>
      <c r="H5" s="4"/>
      <c r="I5" s="4"/>
      <c r="J5" s="177"/>
      <c r="K5" s="177"/>
      <c r="L5" s="177"/>
      <c r="M5" s="10"/>
      <c r="N5" s="10"/>
      <c r="O5" s="10"/>
      <c r="P5" s="10"/>
      <c r="Q5" s="4"/>
      <c r="R5" s="4"/>
      <c r="S5" s="4"/>
      <c r="T5" s="4"/>
      <c r="U5" s="4"/>
    </row>
    <row r="6" spans="2:21" ht="12.75" customHeight="1">
      <c r="B6" s="8"/>
      <c r="C6" s="8"/>
      <c r="D6" s="9"/>
      <c r="E6" s="4"/>
      <c r="F6" s="4"/>
      <c r="G6" s="4"/>
      <c r="H6" s="4"/>
      <c r="I6" s="4"/>
      <c r="J6" s="10"/>
      <c r="K6" s="10"/>
      <c r="L6" s="10"/>
      <c r="M6" s="10"/>
      <c r="N6" s="10"/>
      <c r="O6" s="10"/>
      <c r="P6" s="10"/>
      <c r="Q6" s="4"/>
      <c r="R6" s="4"/>
      <c r="S6" s="4"/>
      <c r="T6" s="4"/>
      <c r="U6" s="4"/>
    </row>
    <row r="7" spans="2:21" ht="12.75" customHeight="1">
      <c r="B7" s="11" t="s">
        <v>5</v>
      </c>
      <c r="C7" s="8"/>
      <c r="D7" s="9"/>
      <c r="E7" s="4"/>
      <c r="F7" s="4"/>
      <c r="G7" s="4"/>
      <c r="H7" s="4"/>
      <c r="I7" s="4"/>
      <c r="J7" s="10"/>
      <c r="K7" s="10"/>
      <c r="L7" s="10"/>
      <c r="M7" s="10"/>
      <c r="N7" s="10"/>
      <c r="O7" s="10"/>
      <c r="P7" s="10"/>
      <c r="Q7" s="4"/>
      <c r="R7" s="4"/>
      <c r="S7" s="4"/>
      <c r="T7" s="4"/>
      <c r="U7" s="4"/>
    </row>
    <row r="8" spans="3:16" ht="11.25">
      <c r="C8" s="178" t="s">
        <v>6</v>
      </c>
      <c r="D8" s="179"/>
      <c r="E8" s="179"/>
      <c r="F8" s="179"/>
      <c r="G8" s="179"/>
      <c r="H8" s="180"/>
      <c r="J8" s="181" t="s">
        <v>7</v>
      </c>
      <c r="K8" s="182"/>
      <c r="L8" s="182"/>
      <c r="M8" s="182"/>
      <c r="N8" s="183"/>
      <c r="O8" s="12"/>
      <c r="P8" s="12"/>
    </row>
    <row r="9" spans="2:15" ht="22.5">
      <c r="B9" s="13" t="s">
        <v>8</v>
      </c>
      <c r="C9" s="14" t="s">
        <v>9</v>
      </c>
      <c r="D9" s="13" t="s">
        <v>10</v>
      </c>
      <c r="E9" s="13" t="s">
        <v>11</v>
      </c>
      <c r="F9" s="13" t="s">
        <v>12</v>
      </c>
      <c r="G9" s="13" t="s">
        <v>13</v>
      </c>
      <c r="H9" s="13" t="s">
        <v>14</v>
      </c>
      <c r="I9" s="14" t="s">
        <v>9</v>
      </c>
      <c r="J9" s="13" t="s">
        <v>15</v>
      </c>
      <c r="K9" s="13" t="s">
        <v>16</v>
      </c>
      <c r="L9" s="13" t="s">
        <v>17</v>
      </c>
      <c r="M9" s="13" t="s">
        <v>18</v>
      </c>
      <c r="N9" s="15" t="s">
        <v>19</v>
      </c>
      <c r="O9" s="15" t="s">
        <v>20</v>
      </c>
    </row>
    <row r="10" spans="2:15" ht="11.25">
      <c r="B10" s="16" t="s">
        <v>21</v>
      </c>
      <c r="C10" s="17"/>
      <c r="D10" s="18">
        <v>0.04069931384528602</v>
      </c>
      <c r="E10" s="19">
        <f>E13/D13-1</f>
        <v>0.03820447976878616</v>
      </c>
      <c r="F10" s="19">
        <f>F13/E13-1</f>
        <v>-0.00382775119617218</v>
      </c>
      <c r="G10" s="19">
        <f>G13/F13-1</f>
        <v>0.04689546764474728</v>
      </c>
      <c r="H10" s="20">
        <v>0.051801801801801606</v>
      </c>
      <c r="I10" s="20"/>
      <c r="J10" s="20">
        <v>0.026500000000000003</v>
      </c>
      <c r="K10" s="20">
        <v>0.026000000000000002</v>
      </c>
      <c r="L10" s="20">
        <v>0.029500000000000002</v>
      </c>
      <c r="M10" s="20">
        <v>0.03075</v>
      </c>
      <c r="N10" s="20">
        <v>0.03</v>
      </c>
      <c r="O10" s="21" t="s">
        <v>22</v>
      </c>
    </row>
    <row r="11" spans="2:15" ht="11.25">
      <c r="B11" s="17"/>
      <c r="C11" s="17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</row>
    <row r="12" spans="2:15" ht="11.25">
      <c r="B12" s="17" t="s">
        <v>23</v>
      </c>
      <c r="C12" s="25" t="s">
        <v>24</v>
      </c>
      <c r="D12" s="26">
        <v>245.73999999999998</v>
      </c>
      <c r="E12" s="26">
        <v>257.15</v>
      </c>
      <c r="F12" s="26">
        <v>259.32</v>
      </c>
      <c r="G12" s="26">
        <v>262.27</v>
      </c>
      <c r="H12" s="26">
        <v>274.3581075255603</v>
      </c>
      <c r="I12" s="25" t="s">
        <v>24</v>
      </c>
      <c r="J12" s="27">
        <f>'[1]Core Allowed + Exit Cap Allce'!D46</f>
        <v>344.40991435209673</v>
      </c>
      <c r="K12" s="27">
        <f>'[1]Core Allowed + Exit Cap Allce'!E46</f>
        <v>340.0979133312713</v>
      </c>
      <c r="L12" s="27">
        <f>'[1]Core Allowed + Exit Cap Allce'!F46</f>
        <v>335.00542736743984</v>
      </c>
      <c r="M12" s="27">
        <f>'[1]Core Allowed + Exit Cap Allce'!G46</f>
        <v>335.9968992755044</v>
      </c>
      <c r="N12" s="27">
        <f>'[1]Core Allowed + Exit Cap Allce'!H46</f>
        <v>347.2939526581151</v>
      </c>
      <c r="O12" s="24"/>
    </row>
    <row r="13" spans="2:15" ht="11.25">
      <c r="B13" s="16" t="s">
        <v>25</v>
      </c>
      <c r="C13" s="28" t="s">
        <v>26</v>
      </c>
      <c r="D13" s="22">
        <v>1.1072</v>
      </c>
      <c r="E13" s="23">
        <v>1.1495</v>
      </c>
      <c r="F13" s="23">
        <v>1.1451</v>
      </c>
      <c r="G13" s="23">
        <v>1.1988</v>
      </c>
      <c r="H13" s="23">
        <v>1.2609</v>
      </c>
      <c r="I13" s="28" t="s">
        <v>26</v>
      </c>
      <c r="J13" s="23">
        <v>1.164</v>
      </c>
      <c r="K13" s="23">
        <v>1.1943</v>
      </c>
      <c r="L13" s="23">
        <v>1.2295</v>
      </c>
      <c r="M13" s="23">
        <v>1.2673</v>
      </c>
      <c r="N13" s="23">
        <v>1.3054</v>
      </c>
      <c r="O13" s="24"/>
    </row>
    <row r="14" spans="2:15" ht="11.25">
      <c r="B14" s="16"/>
      <c r="C14" s="16"/>
      <c r="D14" s="22"/>
      <c r="E14" s="26"/>
      <c r="F14" s="26"/>
      <c r="G14" s="26"/>
      <c r="H14" s="26"/>
      <c r="I14" s="16"/>
      <c r="J14" s="29"/>
      <c r="K14" s="29"/>
      <c r="L14" s="30"/>
      <c r="M14" s="29"/>
      <c r="N14" s="29"/>
      <c r="O14" s="31"/>
    </row>
    <row r="15" spans="2:15" ht="11.25">
      <c r="B15" s="32" t="s">
        <v>27</v>
      </c>
      <c r="C15" s="33" t="s">
        <v>28</v>
      </c>
      <c r="D15" s="34">
        <f aca="true" t="shared" si="0" ref="D15:M15">D12*D13</f>
        <v>272.083328</v>
      </c>
      <c r="E15" s="34">
        <f t="shared" si="0"/>
        <v>295.59392499999996</v>
      </c>
      <c r="F15" s="34">
        <f t="shared" si="0"/>
        <v>296.947332</v>
      </c>
      <c r="G15" s="34">
        <f t="shared" si="0"/>
        <v>314.409276</v>
      </c>
      <c r="H15" s="34">
        <f t="shared" si="0"/>
        <v>345.93813777897896</v>
      </c>
      <c r="I15" s="33" t="s">
        <v>28</v>
      </c>
      <c r="J15" s="34">
        <f t="shared" si="0"/>
        <v>400.8931403058406</v>
      </c>
      <c r="K15" s="34">
        <f t="shared" si="0"/>
        <v>406.17893789153726</v>
      </c>
      <c r="L15" s="34">
        <f t="shared" si="0"/>
        <v>411.8891729482673</v>
      </c>
      <c r="M15" s="34">
        <f t="shared" si="0"/>
        <v>425.80887045184676</v>
      </c>
      <c r="N15" s="34">
        <f>N12*N13</f>
        <v>453.3575257999034</v>
      </c>
      <c r="O15" s="24" t="s">
        <v>29</v>
      </c>
    </row>
    <row r="16" spans="2:19" ht="22.5">
      <c r="B16" s="35" t="s">
        <v>30</v>
      </c>
      <c r="C16" s="36" t="s">
        <v>31</v>
      </c>
      <c r="D16" s="37">
        <f>'[1]Cost Pass Thru 2008_9'!H6/1000000</f>
        <v>0.731351</v>
      </c>
      <c r="E16" s="37">
        <f>'[1]Cost Pass Through 2009_10'!E7/1000000</f>
        <v>1.035155</v>
      </c>
      <c r="F16" s="37">
        <f>'[1]Cost Pass Through 2010_11'!E7/1000000</f>
        <v>-0.640966</v>
      </c>
      <c r="G16" s="37">
        <f>'[1]Cost Pass Through 2011_12'!E7/1000000</f>
        <v>-1.377441</v>
      </c>
      <c r="H16" s="37">
        <v>-1.3225139999999962</v>
      </c>
      <c r="I16" s="36" t="s">
        <v>31</v>
      </c>
      <c r="J16" s="38">
        <v>0</v>
      </c>
      <c r="K16" s="38">
        <v>0</v>
      </c>
      <c r="L16" s="38"/>
      <c r="M16" s="38"/>
      <c r="N16" s="38"/>
      <c r="O16" s="39" t="s">
        <v>32</v>
      </c>
      <c r="R16" s="40"/>
      <c r="S16" s="40"/>
    </row>
    <row r="17" spans="2:15" ht="27.75" customHeight="1">
      <c r="B17" s="35" t="s">
        <v>33</v>
      </c>
      <c r="C17" s="36" t="s">
        <v>34</v>
      </c>
      <c r="D17" s="37">
        <f>'[1]Cost Pass Thru 2008_9'!H7/1000000</f>
        <v>0.137049</v>
      </c>
      <c r="E17" s="37">
        <f>'[1]Cost Pass Through 2009_10'!E8/1000000</f>
        <v>-0.240965</v>
      </c>
      <c r="F17" s="37">
        <f>'[1]Cost Pass Through 2010_11'!E8/1000000</f>
        <v>-0.271557</v>
      </c>
      <c r="G17" s="37">
        <f>'[1]Cost Pass Through 2011_12'!E8/1000000</f>
        <v>-0.060916</v>
      </c>
      <c r="H17" s="37">
        <v>-0.140963</v>
      </c>
      <c r="I17" s="36" t="s">
        <v>34</v>
      </c>
      <c r="J17" s="41">
        <v>0</v>
      </c>
      <c r="K17" s="41">
        <v>0</v>
      </c>
      <c r="L17" s="41"/>
      <c r="M17" s="41"/>
      <c r="N17" s="41"/>
      <c r="O17" s="39" t="s">
        <v>35</v>
      </c>
    </row>
    <row r="18" spans="2:19" ht="22.5">
      <c r="B18" s="42" t="s">
        <v>36</v>
      </c>
      <c r="C18" s="36" t="s">
        <v>37</v>
      </c>
      <c r="D18" s="43">
        <f>'[1]Cost Pass Thru 2008_9'!H8/1000000</f>
        <v>-0.05374552000000002</v>
      </c>
      <c r="E18" s="43">
        <f>'[1]Cost Pass Through 2009_10'!E9/1000000</f>
        <v>-0.08833652000000002</v>
      </c>
      <c r="F18" s="43">
        <f>'[1]Cost Pass Through 2010_11'!E9/1000000</f>
        <v>0.0034804799999999816</v>
      </c>
      <c r="G18" s="43">
        <f>'[1]Cost Pass Through 2011_12'!E9/1000000</f>
        <v>-0.06313752000000002</v>
      </c>
      <c r="H18" s="43">
        <v>1.0269935999999997</v>
      </c>
      <c r="I18" s="36" t="s">
        <v>37</v>
      </c>
      <c r="J18" s="41">
        <v>0</v>
      </c>
      <c r="K18" s="41">
        <v>0</v>
      </c>
      <c r="L18" s="41"/>
      <c r="M18" s="41"/>
      <c r="N18" s="41"/>
      <c r="O18" s="44" t="s">
        <v>38</v>
      </c>
      <c r="S18" s="1"/>
    </row>
    <row r="19" spans="2:15" ht="33.75">
      <c r="B19" s="45" t="s">
        <v>39</v>
      </c>
      <c r="C19" s="46" t="s">
        <v>40</v>
      </c>
      <c r="D19" s="47">
        <v>0.002625</v>
      </c>
      <c r="E19" s="37">
        <f>'[1]Cost Pass Through 2009_10'!E10/1000000</f>
        <v>0.002625</v>
      </c>
      <c r="F19" s="37">
        <f>'[1]Cost Pass Through 2010_11'!E10/1000000</f>
        <v>0.01025</v>
      </c>
      <c r="G19" s="37">
        <f>'[1]Cost Pass Through 2011_12'!E10/1000000</f>
        <v>0.01075</v>
      </c>
      <c r="H19" s="37">
        <v>0.000375</v>
      </c>
      <c r="I19" s="46" t="s">
        <v>40</v>
      </c>
      <c r="J19" s="38">
        <v>0</v>
      </c>
      <c r="K19" s="38">
        <v>0</v>
      </c>
      <c r="L19" s="38"/>
      <c r="M19" s="38"/>
      <c r="N19" s="38"/>
      <c r="O19" s="48" t="s">
        <v>41</v>
      </c>
    </row>
    <row r="20" spans="2:15" ht="11.25">
      <c r="B20" s="49" t="s">
        <v>42</v>
      </c>
      <c r="C20" s="50" t="s">
        <v>43</v>
      </c>
      <c r="D20" s="51">
        <f>SUM(D16:D19)</f>
        <v>0.81727948</v>
      </c>
      <c r="E20" s="51">
        <f>SUM(E16:E19)</f>
        <v>0.70847848</v>
      </c>
      <c r="F20" s="51">
        <f>SUM(F16:F19)</f>
        <v>-0.89879252</v>
      </c>
      <c r="G20" s="51">
        <f>SUM(G16:G19)</f>
        <v>-1.4907445199999998</v>
      </c>
      <c r="H20" s="51">
        <f>SUM(H16:H19)</f>
        <v>-0.4361083999999964</v>
      </c>
      <c r="I20" s="52" t="s">
        <v>44</v>
      </c>
      <c r="J20" s="51">
        <f>SUM(J16:J19)</f>
        <v>0</v>
      </c>
      <c r="K20" s="51">
        <f>SUM(K16:K19)</f>
        <v>0</v>
      </c>
      <c r="L20" s="51">
        <f>SUM(L16:L19)</f>
        <v>0</v>
      </c>
      <c r="M20" s="51">
        <f>SUM(M16:M19)</f>
        <v>0</v>
      </c>
      <c r="N20" s="51">
        <f>SUM(N16:N19)</f>
        <v>0</v>
      </c>
      <c r="O20" s="48"/>
    </row>
    <row r="21" spans="2:15" ht="22.5">
      <c r="B21" s="53" t="s">
        <v>45</v>
      </c>
      <c r="C21" s="54" t="s">
        <v>46</v>
      </c>
      <c r="D21" s="38">
        <v>8.367263773098086</v>
      </c>
      <c r="E21" s="38">
        <f>'[1]shrinkage 2009_10 to 2012_13'!N9/1000000</f>
        <v>5.068912703981265</v>
      </c>
      <c r="F21" s="38">
        <f>'[1]shrinkage 2009_10 to 2012_13'!N27/1000000</f>
        <v>8.353839269767429</v>
      </c>
      <c r="G21" s="38">
        <f>'[1]shrinkage 2009_10 to 2012_13'!N45/1000000</f>
        <v>9.702242652067767</v>
      </c>
      <c r="H21" s="38">
        <v>10.54922613075</v>
      </c>
      <c r="I21" s="55" t="s">
        <v>47</v>
      </c>
      <c r="J21" s="38">
        <v>0</v>
      </c>
      <c r="K21" s="38">
        <v>0</v>
      </c>
      <c r="L21" s="38">
        <f>L79</f>
        <v>0.047383655429830585</v>
      </c>
      <c r="M21" s="38">
        <f>M79</f>
        <v>-0.7122941072551592</v>
      </c>
      <c r="N21" s="38">
        <f>N79</f>
        <v>-1.3080794109965472</v>
      </c>
      <c r="O21" s="44" t="s">
        <v>48</v>
      </c>
    </row>
    <row r="22" spans="2:15" ht="64.5" customHeight="1">
      <c r="B22" s="45" t="s">
        <v>49</v>
      </c>
      <c r="C22" s="54" t="s">
        <v>50</v>
      </c>
      <c r="D22" s="37">
        <f>'[1]Incentive_Adj. Summary'!D15</f>
        <v>4.626687923415137</v>
      </c>
      <c r="E22" s="37">
        <f>'[1]Incentive_Adj. Summary'!E15</f>
        <v>7.6113979909222795</v>
      </c>
      <c r="F22" s="37">
        <f>'[1]Incentive_Adj. Summary'!F15</f>
        <v>7.401069547613132</v>
      </c>
      <c r="G22" s="38">
        <f>'[1]Incentive_Adj. Summary'!G15</f>
        <v>10.973660575125948</v>
      </c>
      <c r="H22" s="38">
        <v>7.764082775305748</v>
      </c>
      <c r="I22" s="56" t="s">
        <v>51</v>
      </c>
      <c r="J22" s="38">
        <v>1.6120299999999994</v>
      </c>
      <c r="K22" s="38">
        <v>0.4</v>
      </c>
      <c r="L22" s="38">
        <f>L86</f>
        <v>-4.604265868254207</v>
      </c>
      <c r="M22" s="38">
        <f>M86</f>
        <v>-5.441095976323122</v>
      </c>
      <c r="N22" s="38">
        <f>N86</f>
        <v>-6.100666600130057</v>
      </c>
      <c r="O22" s="44" t="s">
        <v>52</v>
      </c>
    </row>
    <row r="23" spans="2:15" ht="11.25">
      <c r="B23" s="42" t="s">
        <v>53</v>
      </c>
      <c r="C23" s="57" t="s">
        <v>54</v>
      </c>
      <c r="D23" s="58">
        <v>3.14224721936655</v>
      </c>
      <c r="E23" s="43">
        <v>-8.05497159362497</v>
      </c>
      <c r="F23" s="43">
        <f aca="true" t="shared" si="1" ref="F23:N23">-E64</f>
        <v>-3.1957858972959774</v>
      </c>
      <c r="G23" s="43">
        <f t="shared" si="1"/>
        <v>4.453249558886331</v>
      </c>
      <c r="H23" s="43">
        <v>-3.7101781857984473</v>
      </c>
      <c r="I23" s="57" t="s">
        <v>54</v>
      </c>
      <c r="J23" s="43">
        <f>-H64</f>
        <v>-2.1334929049789526</v>
      </c>
      <c r="K23" s="43">
        <v>0</v>
      </c>
      <c r="L23" s="43">
        <f>-J62</f>
        <v>-2.2453151880951014</v>
      </c>
      <c r="M23" s="43">
        <f t="shared" si="1"/>
        <v>0</v>
      </c>
      <c r="N23" s="43">
        <f t="shared" si="1"/>
        <v>0</v>
      </c>
      <c r="O23" s="59" t="s">
        <v>55</v>
      </c>
    </row>
    <row r="24" spans="2:21" ht="11.25">
      <c r="B24" s="42"/>
      <c r="C24" s="60"/>
      <c r="D24" s="58"/>
      <c r="E24" s="43"/>
      <c r="F24" s="43"/>
      <c r="G24" s="43"/>
      <c r="H24" s="43"/>
      <c r="I24" s="60"/>
      <c r="J24" s="41"/>
      <c r="K24" s="41"/>
      <c r="L24" s="41"/>
      <c r="M24" s="41"/>
      <c r="N24" s="41"/>
      <c r="O24" s="59"/>
      <c r="U24" s="61"/>
    </row>
    <row r="25" spans="2:15" ht="11.25">
      <c r="B25" s="62" t="s">
        <v>56</v>
      </c>
      <c r="C25" s="63" t="s">
        <v>57</v>
      </c>
      <c r="D25" s="64">
        <f>D15+D20+D21+D22+D23</f>
        <v>289.0368063958798</v>
      </c>
      <c r="E25" s="64">
        <f>E15+E20+E21+E22+E23</f>
        <v>300.9277425812785</v>
      </c>
      <c r="F25" s="64">
        <f>F15+F20+F21+F22+F23</f>
        <v>308.6076624000846</v>
      </c>
      <c r="G25" s="64">
        <f>G15+G20+G21+G22+G23</f>
        <v>338.04768426608</v>
      </c>
      <c r="H25" s="64">
        <f>H15+H20+H21+H22+H23</f>
        <v>360.10516009923623</v>
      </c>
      <c r="I25" s="63" t="s">
        <v>57</v>
      </c>
      <c r="J25" s="64">
        <f>J15+J20+J21+J22+J23</f>
        <v>400.37167740086164</v>
      </c>
      <c r="K25" s="64">
        <f>K15+K20+K21+K22+K23</f>
        <v>406.57893789153724</v>
      </c>
      <c r="L25" s="64">
        <f>L15+L20+L21+L22+L23</f>
        <v>405.0869755473478</v>
      </c>
      <c r="M25" s="64">
        <f>M15+M20+M21+M22+M23</f>
        <v>419.65548036826846</v>
      </c>
      <c r="N25" s="64">
        <f>N15+N20+N21+N22+N23</f>
        <v>445.9487797887768</v>
      </c>
      <c r="O25" s="24"/>
    </row>
    <row r="26" spans="2:15" ht="11.25">
      <c r="B26" s="29"/>
      <c r="C26" s="29"/>
      <c r="D26" s="65"/>
      <c r="E26" s="65"/>
      <c r="F26" s="65"/>
      <c r="G26" s="65"/>
      <c r="H26" s="65"/>
      <c r="I26" s="29"/>
      <c r="J26" s="65"/>
      <c r="K26" s="65"/>
      <c r="L26" s="65"/>
      <c r="M26" s="65"/>
      <c r="N26" s="65"/>
      <c r="O26" s="24"/>
    </row>
    <row r="27" spans="2:22" ht="11.25">
      <c r="B27" s="66" t="s">
        <v>58</v>
      </c>
      <c r="C27" s="13" t="s">
        <v>59</v>
      </c>
      <c r="D27" s="67">
        <v>296.93148734</v>
      </c>
      <c r="E27" s="67">
        <v>304.06086601000004</v>
      </c>
      <c r="F27" s="67">
        <v>304.24173146</v>
      </c>
      <c r="G27" s="67">
        <v>341.68511386000006</v>
      </c>
      <c r="H27" s="67">
        <f>'[1]Allowed v Collected Income'!P41+'[1]Allowed v Collected Income'!P60</f>
        <v>362.1968198099999</v>
      </c>
      <c r="I27" s="13" t="s">
        <v>59</v>
      </c>
      <c r="J27" s="67">
        <v>402.579853886927</v>
      </c>
      <c r="K27" s="67">
        <f>K25</f>
        <v>406.57893789153724</v>
      </c>
      <c r="L27" s="67">
        <f>L25</f>
        <v>405.0869755473478</v>
      </c>
      <c r="M27" s="67">
        <f>M25</f>
        <v>419.65548036826846</v>
      </c>
      <c r="N27" s="67">
        <f>N25</f>
        <v>445.9487797887768</v>
      </c>
      <c r="O27" s="68"/>
      <c r="R27" s="40"/>
      <c r="S27" s="69"/>
      <c r="T27" s="69"/>
      <c r="U27" s="69"/>
      <c r="V27" s="69"/>
    </row>
    <row r="28" spans="2:15" ht="11.25">
      <c r="B28" s="17"/>
      <c r="C28" s="17"/>
      <c r="D28" s="70"/>
      <c r="E28" s="70"/>
      <c r="F28" s="70"/>
      <c r="G28" s="70"/>
      <c r="H28" s="70"/>
      <c r="I28" s="17"/>
      <c r="J28" s="71"/>
      <c r="K28" s="71"/>
      <c r="L28" s="71"/>
      <c r="M28" s="71"/>
      <c r="N28" s="71"/>
      <c r="O28" s="72"/>
    </row>
    <row r="29" spans="2:15" ht="11.25">
      <c r="B29" s="73" t="s">
        <v>60</v>
      </c>
      <c r="C29" s="74" t="s">
        <v>61</v>
      </c>
      <c r="D29" s="75">
        <f>D27-D25</f>
        <v>7.894680944120182</v>
      </c>
      <c r="E29" s="75">
        <f aca="true" t="shared" si="2" ref="E29:L29">E27-E25</f>
        <v>3.1331234287215466</v>
      </c>
      <c r="F29" s="76">
        <f>F27-F25</f>
        <v>-4.365930940084638</v>
      </c>
      <c r="G29" s="75">
        <f t="shared" si="2"/>
        <v>3.6374295939200465</v>
      </c>
      <c r="H29" s="75">
        <f t="shared" si="2"/>
        <v>2.091659710763679</v>
      </c>
      <c r="I29" s="74" t="s">
        <v>61</v>
      </c>
      <c r="J29" s="75">
        <f t="shared" si="2"/>
        <v>2.2081764860653834</v>
      </c>
      <c r="K29" s="75">
        <f t="shared" si="2"/>
        <v>0</v>
      </c>
      <c r="L29" s="75">
        <f t="shared" si="2"/>
        <v>0</v>
      </c>
      <c r="M29" s="75">
        <f>M27-M25</f>
        <v>0</v>
      </c>
      <c r="N29" s="75">
        <f>N27-N25</f>
        <v>0</v>
      </c>
      <c r="O29" s="77"/>
    </row>
    <row r="30" spans="2:15" ht="24.75" customHeight="1">
      <c r="B30" s="78" t="s">
        <v>62</v>
      </c>
      <c r="C30" s="79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/>
    </row>
    <row r="31" spans="2:15" ht="14.25" customHeight="1">
      <c r="B31" s="82"/>
      <c r="C31" s="83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1"/>
    </row>
    <row r="32" spans="2:15" ht="15" customHeight="1">
      <c r="B32" s="32" t="s">
        <v>27</v>
      </c>
      <c r="C32" s="85" t="s">
        <v>63</v>
      </c>
      <c r="D32" s="86"/>
      <c r="E32" s="86"/>
      <c r="F32" s="86"/>
      <c r="G32" s="87"/>
      <c r="H32" s="88">
        <f>'[1]Allowed v Collected Income'!P56</f>
        <v>12.657049778978905</v>
      </c>
      <c r="I32" s="89" t="s">
        <v>63</v>
      </c>
      <c r="J32" s="88">
        <v>26.772</v>
      </c>
      <c r="K32" s="90">
        <v>27.5393637</v>
      </c>
      <c r="L32" s="90">
        <v>28.35227</v>
      </c>
      <c r="M32" s="90">
        <v>29.223938</v>
      </c>
      <c r="N32" s="90">
        <v>30.102523999999995</v>
      </c>
      <c r="O32" s="44" t="s">
        <v>64</v>
      </c>
    </row>
    <row r="33" spans="2:15" ht="11.25" customHeight="1">
      <c r="B33" s="42" t="s">
        <v>53</v>
      </c>
      <c r="C33" s="57" t="s">
        <v>54</v>
      </c>
      <c r="D33" s="58">
        <v>3.14224721936655</v>
      </c>
      <c r="E33" s="43">
        <v>-8.05497159362497</v>
      </c>
      <c r="F33" s="43" t="e">
        <f>-#REF!</f>
        <v>#REF!</v>
      </c>
      <c r="G33" s="43" t="e">
        <f>-#REF!</f>
        <v>#REF!</v>
      </c>
      <c r="H33" s="43"/>
      <c r="I33" s="91" t="s">
        <v>65</v>
      </c>
      <c r="J33" s="43">
        <v>0.1620862561993259</v>
      </c>
      <c r="K33" s="43"/>
      <c r="L33" s="43">
        <v>0.1881991701181951</v>
      </c>
      <c r="M33" s="43"/>
      <c r="N33" s="43"/>
      <c r="O33" s="59" t="s">
        <v>66</v>
      </c>
    </row>
    <row r="34" spans="2:15" ht="11.25" customHeight="1">
      <c r="B34" s="92" t="s">
        <v>56</v>
      </c>
      <c r="C34" s="93" t="s">
        <v>67</v>
      </c>
      <c r="D34" s="94"/>
      <c r="E34" s="94"/>
      <c r="F34" s="94"/>
      <c r="G34" s="95"/>
      <c r="H34" s="96">
        <f aca="true" t="shared" si="3" ref="H34:N34">H32+H33</f>
        <v>12.657049778978905</v>
      </c>
      <c r="I34" s="97" t="s">
        <v>67</v>
      </c>
      <c r="J34" s="96">
        <f t="shared" si="3"/>
        <v>26.934086256199326</v>
      </c>
      <c r="K34" s="96">
        <f t="shared" si="3"/>
        <v>27.5393637</v>
      </c>
      <c r="L34" s="96">
        <f t="shared" si="3"/>
        <v>28.540469170118197</v>
      </c>
      <c r="M34" s="96">
        <f t="shared" si="3"/>
        <v>29.223938</v>
      </c>
      <c r="N34" s="96">
        <f t="shared" si="3"/>
        <v>30.102523999999995</v>
      </c>
      <c r="O34" s="81"/>
    </row>
    <row r="35" spans="2:15" ht="11.25" customHeight="1">
      <c r="B35" s="98"/>
      <c r="C35" s="99"/>
      <c r="D35" s="99"/>
      <c r="E35" s="99"/>
      <c r="F35" s="99"/>
      <c r="G35" s="100"/>
      <c r="H35" s="101"/>
      <c r="I35" s="102"/>
      <c r="J35" s="101"/>
      <c r="K35" s="103"/>
      <c r="L35" s="103"/>
      <c r="M35" s="103"/>
      <c r="N35" s="103"/>
      <c r="O35" s="81"/>
    </row>
    <row r="36" spans="2:15" ht="11.25" customHeight="1">
      <c r="B36" s="66" t="s">
        <v>68</v>
      </c>
      <c r="C36" s="93" t="s">
        <v>69</v>
      </c>
      <c r="D36" s="94"/>
      <c r="E36" s="94"/>
      <c r="F36" s="94"/>
      <c r="G36" s="95"/>
      <c r="H36" s="96">
        <f>'[1]Allowed v Collected Income'!P60</f>
        <v>12.491655640000001</v>
      </c>
      <c r="I36" s="97" t="s">
        <v>70</v>
      </c>
      <c r="J36" s="96">
        <v>26.748999999999995</v>
      </c>
      <c r="K36" s="104">
        <f>K34</f>
        <v>27.5393637</v>
      </c>
      <c r="L36" s="104">
        <f>L34</f>
        <v>28.540469170118197</v>
      </c>
      <c r="M36" s="104">
        <f>M34</f>
        <v>29.223938</v>
      </c>
      <c r="N36" s="104">
        <f>N34</f>
        <v>30.102523999999995</v>
      </c>
      <c r="O36" s="81"/>
    </row>
    <row r="37" spans="2:15" ht="11.25" customHeight="1">
      <c r="B37" s="98"/>
      <c r="C37" s="99"/>
      <c r="D37" s="99"/>
      <c r="E37" s="99"/>
      <c r="F37" s="99"/>
      <c r="G37" s="100"/>
      <c r="H37" s="101"/>
      <c r="I37" s="101"/>
      <c r="J37" s="101"/>
      <c r="K37" s="103"/>
      <c r="L37" s="103"/>
      <c r="M37" s="103"/>
      <c r="N37" s="103"/>
      <c r="O37" s="81"/>
    </row>
    <row r="38" spans="2:15" ht="11.25" customHeight="1">
      <c r="B38" s="73" t="s">
        <v>60</v>
      </c>
      <c r="C38" s="74" t="s">
        <v>61</v>
      </c>
      <c r="D38" s="75">
        <f>D34-D33</f>
        <v>-3.14224721936655</v>
      </c>
      <c r="E38" s="75">
        <f>E34-E33</f>
        <v>8.05497159362497</v>
      </c>
      <c r="F38" s="76" t="e">
        <f>F34-F33</f>
        <v>#REF!</v>
      </c>
      <c r="G38" s="75" t="e">
        <f>G34-G33</f>
        <v>#REF!</v>
      </c>
      <c r="H38" s="75">
        <f aca="true" t="shared" si="4" ref="H38:N38">H36-H34</f>
        <v>-0.16539413897890398</v>
      </c>
      <c r="I38" s="105" t="s">
        <v>65</v>
      </c>
      <c r="J38" s="75">
        <f t="shared" si="4"/>
        <v>-0.18508625619933028</v>
      </c>
      <c r="K38" s="75">
        <f t="shared" si="4"/>
        <v>0</v>
      </c>
      <c r="L38" s="75">
        <f t="shared" si="4"/>
        <v>0</v>
      </c>
      <c r="M38" s="75">
        <f t="shared" si="4"/>
        <v>0</v>
      </c>
      <c r="N38" s="75">
        <f t="shared" si="4"/>
        <v>0</v>
      </c>
      <c r="O38" s="81"/>
    </row>
    <row r="39" spans="2:15" ht="11.25" customHeight="1">
      <c r="B39" s="106"/>
      <c r="C39" s="107"/>
      <c r="D39" s="108"/>
      <c r="E39" s="108"/>
      <c r="F39" s="109"/>
      <c r="G39" s="108"/>
      <c r="H39" s="108"/>
      <c r="I39" s="110"/>
      <c r="J39" s="108"/>
      <c r="K39" s="108"/>
      <c r="L39" s="108"/>
      <c r="M39" s="108"/>
      <c r="N39" s="108"/>
      <c r="O39" s="81"/>
    </row>
    <row r="40" spans="2:15" ht="11.25" customHeight="1">
      <c r="B40" s="111" t="s">
        <v>71</v>
      </c>
      <c r="C40" s="112"/>
      <c r="D40" s="113"/>
      <c r="E40" s="113"/>
      <c r="F40" s="114"/>
      <c r="G40" s="113"/>
      <c r="H40" s="113"/>
      <c r="I40" s="115"/>
      <c r="J40" s="113"/>
      <c r="K40" s="113"/>
      <c r="L40" s="113"/>
      <c r="M40" s="113"/>
      <c r="N40" s="113"/>
      <c r="O40" s="81"/>
    </row>
    <row r="41" spans="2:15" ht="11.25" customHeight="1">
      <c r="B41" s="116"/>
      <c r="C41" s="112"/>
      <c r="D41" s="113"/>
      <c r="E41" s="113"/>
      <c r="F41" s="114"/>
      <c r="G41" s="113"/>
      <c r="H41" s="113"/>
      <c r="I41" s="115"/>
      <c r="J41" s="113"/>
      <c r="K41" s="113"/>
      <c r="L41" s="113"/>
      <c r="M41" s="113"/>
      <c r="N41" s="113"/>
      <c r="O41" s="81"/>
    </row>
    <row r="42" spans="2:15" ht="11.25" customHeight="1">
      <c r="B42" s="117" t="s">
        <v>72</v>
      </c>
      <c r="C42" s="112"/>
      <c r="D42" s="113"/>
      <c r="E42" s="113"/>
      <c r="F42" s="114"/>
      <c r="G42" s="113"/>
      <c r="H42" s="113"/>
      <c r="I42" s="113"/>
      <c r="J42" s="113"/>
      <c r="K42" s="113"/>
      <c r="L42" s="113"/>
      <c r="M42" s="113"/>
      <c r="N42" s="113"/>
      <c r="O42" s="81"/>
    </row>
    <row r="43" spans="2:15" ht="11.25" customHeight="1">
      <c r="B43" s="118"/>
      <c r="C43" s="119"/>
      <c r="D43" s="120"/>
      <c r="E43" s="120"/>
      <c r="F43" s="121"/>
      <c r="G43" s="120"/>
      <c r="H43" s="120"/>
      <c r="I43" s="120"/>
      <c r="J43" s="120"/>
      <c r="K43" s="120"/>
      <c r="L43" s="120"/>
      <c r="M43" s="120"/>
      <c r="N43" s="120"/>
      <c r="O43" s="122"/>
    </row>
    <row r="44" spans="2:15" ht="24.75" customHeight="1">
      <c r="B44" s="123" t="s">
        <v>73</v>
      </c>
      <c r="C44" s="123"/>
      <c r="D44" s="124">
        <v>0.101</v>
      </c>
      <c r="E44" s="124">
        <v>-0.093</v>
      </c>
      <c r="F44" s="124">
        <v>0.038</v>
      </c>
      <c r="G44" s="124">
        <v>0.151</v>
      </c>
      <c r="H44" s="124">
        <v>0.05</v>
      </c>
      <c r="I44" s="124"/>
      <c r="J44" s="124">
        <v>0.125</v>
      </c>
      <c r="K44" s="124">
        <v>0.038</v>
      </c>
      <c r="L44" s="124">
        <v>0.01972520478649815</v>
      </c>
      <c r="M44" s="124">
        <v>0.06988704105262564</v>
      </c>
      <c r="N44" s="124">
        <v>0.09608260157608477</v>
      </c>
      <c r="O44" s="125" t="s">
        <v>74</v>
      </c>
    </row>
    <row r="45" spans="2:15" ht="11.25" customHeight="1">
      <c r="B45" s="117"/>
      <c r="C45" s="112"/>
      <c r="D45" s="113"/>
      <c r="E45" s="113"/>
      <c r="F45" s="114"/>
      <c r="G45" s="113"/>
      <c r="H45" s="113"/>
      <c r="I45" s="113"/>
      <c r="J45" s="113"/>
      <c r="K45" s="113"/>
      <c r="L45" s="113"/>
      <c r="M45" s="113"/>
      <c r="N45" s="113"/>
      <c r="O45" s="81"/>
    </row>
    <row r="46" spans="2:15" ht="11.25" customHeight="1">
      <c r="B46" s="117" t="s">
        <v>75</v>
      </c>
      <c r="C46" s="112"/>
      <c r="D46" s="113"/>
      <c r="E46" s="113"/>
      <c r="F46" s="114"/>
      <c r="G46" s="113"/>
      <c r="H46" s="113"/>
      <c r="I46" s="113"/>
      <c r="J46" s="113"/>
      <c r="K46" s="113"/>
      <c r="L46" s="113"/>
      <c r="M46" s="113"/>
      <c r="N46" s="113"/>
      <c r="O46" s="81"/>
    </row>
    <row r="47" spans="2:15" ht="11.25" customHeight="1">
      <c r="B47" s="126"/>
      <c r="C47" s="119"/>
      <c r="D47" s="120"/>
      <c r="E47" s="120"/>
      <c r="F47" s="121"/>
      <c r="G47" s="120"/>
      <c r="H47" s="120"/>
      <c r="I47" s="120"/>
      <c r="J47" s="120"/>
      <c r="K47" s="120"/>
      <c r="L47" s="120"/>
      <c r="M47" s="120"/>
      <c r="N47" s="120"/>
      <c r="O47" s="81"/>
    </row>
    <row r="48" spans="2:15" ht="25.5" customHeight="1">
      <c r="B48" s="123" t="s">
        <v>73</v>
      </c>
      <c r="C48" s="123"/>
      <c r="D48" s="124">
        <v>0.101</v>
      </c>
      <c r="E48" s="124">
        <v>-0.093</v>
      </c>
      <c r="F48" s="124">
        <v>0.038</v>
      </c>
      <c r="G48" s="124">
        <v>0.151</v>
      </c>
      <c r="H48" s="124">
        <v>0.05</v>
      </c>
      <c r="I48" s="124"/>
      <c r="J48" s="124">
        <v>0.083</v>
      </c>
      <c r="K48" s="124">
        <v>0.0589</v>
      </c>
      <c r="L48" s="124">
        <v>0.06321529106225021</v>
      </c>
      <c r="M48" s="124">
        <v>0.058416923542255084</v>
      </c>
      <c r="N48" s="124">
        <v>0.06048082075062323</v>
      </c>
      <c r="O48" s="127" t="s">
        <v>76</v>
      </c>
    </row>
    <row r="49" spans="2:15" s="69" customFormat="1" ht="11.25" customHeight="1">
      <c r="B49" s="128"/>
      <c r="C49" s="128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30"/>
    </row>
    <row r="50" spans="2:15" s="69" customFormat="1" ht="11.25" customHeight="1">
      <c r="B50" s="131" t="s">
        <v>77</v>
      </c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130"/>
    </row>
    <row r="51" spans="2:15" s="69" customFormat="1" ht="11.25" customHeight="1">
      <c r="B51" s="126"/>
      <c r="C51" s="119"/>
      <c r="D51" s="120"/>
      <c r="E51" s="120"/>
      <c r="F51" s="121"/>
      <c r="G51" s="120"/>
      <c r="H51" s="120"/>
      <c r="I51" s="120"/>
      <c r="J51" s="120"/>
      <c r="K51" s="120"/>
      <c r="L51" s="120"/>
      <c r="M51" s="120"/>
      <c r="N51" s="120"/>
      <c r="O51" s="130"/>
    </row>
    <row r="52" spans="2:15" s="69" customFormat="1" ht="25.5" customHeight="1">
      <c r="B52" s="123" t="s">
        <v>73</v>
      </c>
      <c r="C52" s="123"/>
      <c r="D52" s="124">
        <v>0.101</v>
      </c>
      <c r="E52" s="124">
        <v>-0.093</v>
      </c>
      <c r="F52" s="124">
        <v>0.038</v>
      </c>
      <c r="G52" s="124">
        <v>0.151</v>
      </c>
      <c r="H52" s="124">
        <v>0.05</v>
      </c>
      <c r="I52" s="124"/>
      <c r="J52" s="124">
        <v>0.12220846522725615</v>
      </c>
      <c r="K52" s="124">
        <v>0.03938956451335876</v>
      </c>
      <c r="L52" s="124">
        <v>0.022671467591249227</v>
      </c>
      <c r="M52" s="124">
        <v>0.06908023855768633</v>
      </c>
      <c r="N52" s="124">
        <v>0.09360434047434156</v>
      </c>
      <c r="O52" s="130"/>
    </row>
    <row r="53" spans="2:15" ht="15.75" customHeight="1">
      <c r="B53" s="132"/>
      <c r="C53" s="133"/>
      <c r="D53" s="133"/>
      <c r="E53" s="133"/>
      <c r="F53" s="133"/>
      <c r="G53" s="134"/>
      <c r="H53" s="135"/>
      <c r="I53" s="135"/>
      <c r="J53" s="135"/>
      <c r="K53" s="103"/>
      <c r="L53" s="103"/>
      <c r="M53" s="103"/>
      <c r="N53" s="103"/>
      <c r="O53" s="81"/>
    </row>
    <row r="54" spans="2:16" ht="11.25">
      <c r="B54" s="136" t="s">
        <v>78</v>
      </c>
      <c r="P54" s="130"/>
    </row>
    <row r="55" spans="2:16" ht="11.25">
      <c r="B55" s="2" t="s">
        <v>79</v>
      </c>
      <c r="P55" s="81"/>
    </row>
    <row r="56" ht="11.25">
      <c r="M56" s="1"/>
    </row>
    <row r="57" ht="12" hidden="1">
      <c r="J57" s="137">
        <v>0.06</v>
      </c>
    </row>
    <row r="58" spans="2:10" ht="12" hidden="1">
      <c r="B58" s="2" t="s">
        <v>80</v>
      </c>
      <c r="C58" s="138"/>
      <c r="D58" s="139" t="s">
        <v>81</v>
      </c>
      <c r="E58" s="140">
        <v>0.005</v>
      </c>
      <c r="F58" s="140">
        <v>0.005</v>
      </c>
      <c r="G58" s="140">
        <v>0.005</v>
      </c>
      <c r="H58" s="140">
        <v>0.005</v>
      </c>
      <c r="I58" s="140"/>
      <c r="J58" s="141">
        <v>0.06</v>
      </c>
    </row>
    <row r="59" spans="3:10" ht="12" hidden="1">
      <c r="C59" s="139"/>
      <c r="D59" s="142" t="s">
        <v>82</v>
      </c>
      <c r="E59" s="143">
        <f>IF(((E27)&gt;((E25)*1.03)),3%,(IF(((E27)&lt;((E25)*0.97)),0%,1.5%)))</f>
        <v>0.015</v>
      </c>
      <c r="F59" s="143">
        <f>IF(((F27)&gt;((F25)*1.03)),3%,(IF(((F27)&lt;((F25)*0.97)),0%,1.5%)))</f>
        <v>0.015</v>
      </c>
      <c r="G59" s="143">
        <f>IF(((G27)&gt;((G25)*1.03)),3%,(IF(((G27)&lt;((G25)*0.97)),0%,1.5%)))</f>
        <v>0.015</v>
      </c>
      <c r="H59" s="143">
        <f>IF(((H27)&gt;((H25)*1.03)),3%,(IF(((H27)&lt;((H25)*0.97)),0%,1.5%)))</f>
        <v>0.015</v>
      </c>
      <c r="I59" s="143"/>
      <c r="J59" s="144">
        <f>IF(((J27)&gt;((J25)*1.06)),3%,(IF(((J27)&lt;((J25)*0.94)),0%,1.5%)))</f>
        <v>0.015</v>
      </c>
    </row>
    <row r="60" spans="3:10" ht="12" hidden="1">
      <c r="C60" s="139"/>
      <c r="D60" s="145" t="s">
        <v>83</v>
      </c>
      <c r="E60" s="146">
        <f>SUM(E58:E59)</f>
        <v>0.02</v>
      </c>
      <c r="F60" s="146">
        <f>SUM(F58:F59)</f>
        <v>0.02</v>
      </c>
      <c r="G60" s="146">
        <f>SUM(G58:G59)</f>
        <v>0.02</v>
      </c>
      <c r="H60" s="146">
        <f>SUM(H58:H59)</f>
        <v>0.02</v>
      </c>
      <c r="I60" s="146"/>
      <c r="J60" s="147">
        <v>1.5</v>
      </c>
    </row>
    <row r="61" spans="2:10" ht="12" hidden="1">
      <c r="B61" s="139"/>
      <c r="C61" s="139"/>
      <c r="D61" s="139"/>
      <c r="E61" s="139"/>
      <c r="F61" s="139"/>
      <c r="G61" s="139"/>
      <c r="H61" s="139"/>
      <c r="I61" s="139"/>
      <c r="J61" s="148"/>
    </row>
    <row r="62" spans="2:10" ht="12" hidden="1">
      <c r="B62" s="138"/>
      <c r="C62" s="139"/>
      <c r="D62" s="139" t="s">
        <v>84</v>
      </c>
      <c r="E62" s="149">
        <f>E29*E60</f>
        <v>0.06266246857443093</v>
      </c>
      <c r="F62" s="149">
        <f>F29*F60</f>
        <v>-0.08731861880169277</v>
      </c>
      <c r="G62" s="149">
        <f>G29*G60</f>
        <v>0.07274859187840094</v>
      </c>
      <c r="H62" s="149">
        <f>H29*H60</f>
        <v>0.04183319421527358</v>
      </c>
      <c r="I62" s="149"/>
      <c r="J62" s="147">
        <f>J29*(1+(J57+J58)/100)*(1+(J57+1.5)/100)</f>
        <v>2.2453151880951014</v>
      </c>
    </row>
    <row r="63" spans="2:10" ht="12" hidden="1">
      <c r="B63" s="139"/>
      <c r="C63" s="139"/>
      <c r="D63" s="139"/>
      <c r="E63" s="149"/>
      <c r="F63" s="149"/>
      <c r="G63" s="149"/>
      <c r="H63" s="149"/>
      <c r="I63" s="149"/>
      <c r="J63" s="147"/>
    </row>
    <row r="64" spans="2:10" ht="12" hidden="1">
      <c r="B64" s="139"/>
      <c r="C64" s="139"/>
      <c r="D64" s="139" t="s">
        <v>85</v>
      </c>
      <c r="E64" s="149">
        <f>E29+E62</f>
        <v>3.1957858972959774</v>
      </c>
      <c r="F64" s="150">
        <f>F29+F62</f>
        <v>-4.453249558886331</v>
      </c>
      <c r="G64" s="149">
        <f>G29+G62</f>
        <v>3.7101781857984473</v>
      </c>
      <c r="H64" s="149">
        <f>H29+H62</f>
        <v>2.1334929049789526</v>
      </c>
      <c r="I64" s="149"/>
      <c r="J64" s="147"/>
    </row>
    <row r="65" spans="2:16" ht="12" hidden="1">
      <c r="B65" s="151"/>
      <c r="C65" s="151"/>
      <c r="D65" s="152"/>
      <c r="E65" s="153">
        <v>39904</v>
      </c>
      <c r="F65" s="153">
        <v>40269</v>
      </c>
      <c r="G65" s="153">
        <v>40634</v>
      </c>
      <c r="H65" s="153"/>
      <c r="I65" s="153"/>
      <c r="J65" s="148"/>
      <c r="K65" s="153"/>
      <c r="L65" s="153"/>
      <c r="M65" s="153"/>
      <c r="N65" s="153"/>
      <c r="O65" s="153"/>
      <c r="P65" s="153"/>
    </row>
    <row r="66" spans="2:16" ht="12" hidden="1">
      <c r="B66" s="6"/>
      <c r="C66" s="6"/>
      <c r="D66" s="152"/>
      <c r="E66" s="154"/>
      <c r="F66" s="155"/>
      <c r="G66" s="155"/>
      <c r="I66" s="84"/>
      <c r="J66" s="147"/>
      <c r="K66" s="152"/>
      <c r="L66" s="152"/>
      <c r="M66" s="152"/>
      <c r="N66" s="152"/>
      <c r="O66" s="152"/>
      <c r="P66" s="152"/>
    </row>
    <row r="67" spans="2:16" ht="12" hidden="1">
      <c r="B67" s="145"/>
      <c r="C67" s="145"/>
      <c r="D67" s="152"/>
      <c r="E67" s="155"/>
      <c r="F67" s="155"/>
      <c r="G67" s="155"/>
      <c r="I67" s="84"/>
      <c r="J67" s="148"/>
      <c r="K67" s="152"/>
      <c r="L67" s="152"/>
      <c r="M67" s="152"/>
      <c r="N67" s="152"/>
      <c r="O67" s="152"/>
      <c r="P67" s="152"/>
    </row>
    <row r="68" spans="2:16" ht="12" hidden="1">
      <c r="B68" s="145" t="s">
        <v>86</v>
      </c>
      <c r="C68" s="145"/>
      <c r="E68" s="156"/>
      <c r="F68" s="156"/>
      <c r="G68" s="156"/>
      <c r="H68" s="157">
        <v>0.005</v>
      </c>
      <c r="I68" s="158"/>
      <c r="J68" s="137">
        <f>J57</f>
        <v>0.06</v>
      </c>
      <c r="K68" s="159"/>
      <c r="L68" s="159"/>
      <c r="M68" s="159"/>
      <c r="N68" s="159"/>
      <c r="O68" s="159"/>
      <c r="P68" s="159"/>
    </row>
    <row r="69" spans="8:10" ht="12" hidden="1">
      <c r="H69" s="160">
        <f>H59</f>
        <v>0.015</v>
      </c>
      <c r="J69" s="141">
        <f>J58</f>
        <v>0.06</v>
      </c>
    </row>
    <row r="70" spans="8:10" ht="12" hidden="1">
      <c r="H70" s="161">
        <f>SUM(H68:H69)</f>
        <v>0.02</v>
      </c>
      <c r="J70" s="144">
        <f>IF(((J36)&gt;((J34)*1.06)),3%,(IF(((J36)&lt;((J34)*0.94)),0%,1.5%)))</f>
        <v>0.015</v>
      </c>
    </row>
    <row r="71" spans="8:10" ht="12" hidden="1">
      <c r="H71" s="162"/>
      <c r="J71" s="147">
        <f>J60</f>
        <v>1.5</v>
      </c>
    </row>
    <row r="72" spans="8:10" ht="12" hidden="1">
      <c r="H72" s="163"/>
      <c r="J72" s="148"/>
    </row>
    <row r="73" spans="8:10" ht="12" hidden="1">
      <c r="H73" s="164">
        <f>H38-H72</f>
        <v>-0.16539413897890398</v>
      </c>
      <c r="J73" s="147">
        <f>J38*(1+(J68+J69)/100)*(1+(J68+1.5)/100)</f>
        <v>-0.1881991701181951</v>
      </c>
    </row>
    <row r="76" spans="2:14" ht="11.25">
      <c r="B76" s="165" t="s">
        <v>87</v>
      </c>
      <c r="C76" s="166"/>
      <c r="D76" s="167"/>
      <c r="E76" s="167"/>
      <c r="F76" s="167"/>
      <c r="G76" s="167"/>
      <c r="H76" s="167"/>
      <c r="I76" s="167"/>
      <c r="J76" s="167"/>
      <c r="K76" s="167"/>
      <c r="L76" s="74" t="s">
        <v>17</v>
      </c>
      <c r="M76" s="74" t="s">
        <v>18</v>
      </c>
      <c r="N76" s="74" t="s">
        <v>19</v>
      </c>
    </row>
    <row r="77" spans="2:14" ht="11.25">
      <c r="B77" s="77" t="s">
        <v>88</v>
      </c>
      <c r="C77" s="28" t="s">
        <v>89</v>
      </c>
      <c r="D77" s="81"/>
      <c r="E77" s="81"/>
      <c r="F77" s="81"/>
      <c r="G77" s="81"/>
      <c r="H77" s="81"/>
      <c r="I77" s="81"/>
      <c r="J77" s="81"/>
      <c r="K77" s="81"/>
      <c r="L77" s="168">
        <v>-0.4871616040522393</v>
      </c>
      <c r="M77" s="168">
        <v>-1.1169425386281953</v>
      </c>
      <c r="N77" s="168">
        <v>-1.540292936977333</v>
      </c>
    </row>
    <row r="78" spans="2:14" ht="11.25">
      <c r="B78" s="169" t="s">
        <v>90</v>
      </c>
      <c r="C78" s="170" t="s">
        <v>91</v>
      </c>
      <c r="D78" s="122"/>
      <c r="E78" s="122"/>
      <c r="F78" s="122"/>
      <c r="G78" s="122"/>
      <c r="H78" s="122"/>
      <c r="I78" s="122"/>
      <c r="J78" s="122"/>
      <c r="K78" s="122"/>
      <c r="L78" s="171">
        <v>0.5345452594820699</v>
      </c>
      <c r="M78" s="171">
        <v>0.40464843137303613</v>
      </c>
      <c r="N78" s="171">
        <v>0.2322135259807858</v>
      </c>
    </row>
    <row r="79" spans="2:14" ht="11.25">
      <c r="B79" s="172" t="s">
        <v>92</v>
      </c>
      <c r="C79" s="63" t="s">
        <v>93</v>
      </c>
      <c r="D79" s="173"/>
      <c r="E79" s="173"/>
      <c r="F79" s="173"/>
      <c r="G79" s="173"/>
      <c r="H79" s="173"/>
      <c r="I79" s="173"/>
      <c r="J79" s="173"/>
      <c r="K79" s="173"/>
      <c r="L79" s="174">
        <f>SUM(L77:L78)</f>
        <v>0.047383655429830585</v>
      </c>
      <c r="M79" s="174">
        <f>SUM(M77:M78)</f>
        <v>-0.7122941072551592</v>
      </c>
      <c r="N79" s="174">
        <f>SUM(N77:N78)</f>
        <v>-1.3080794109965472</v>
      </c>
    </row>
    <row r="80" spans="12:14" ht="11.25">
      <c r="L80" s="175"/>
      <c r="M80" s="175"/>
      <c r="N80" s="175"/>
    </row>
    <row r="82" spans="2:14" ht="11.25">
      <c r="B82" s="165" t="s">
        <v>94</v>
      </c>
      <c r="C82" s="166"/>
      <c r="D82" s="167"/>
      <c r="E82" s="167"/>
      <c r="F82" s="167"/>
      <c r="G82" s="167"/>
      <c r="H82" s="167"/>
      <c r="I82" s="167"/>
      <c r="J82" s="167"/>
      <c r="K82" s="167"/>
      <c r="L82" s="74" t="s">
        <v>17</v>
      </c>
      <c r="M82" s="74" t="s">
        <v>18</v>
      </c>
      <c r="N82" s="74" t="s">
        <v>19</v>
      </c>
    </row>
    <row r="83" spans="2:14" ht="11.25">
      <c r="B83" s="77" t="s">
        <v>95</v>
      </c>
      <c r="C83" s="28" t="s">
        <v>96</v>
      </c>
      <c r="D83" s="81"/>
      <c r="E83" s="81"/>
      <c r="F83" s="81"/>
      <c r="G83" s="81"/>
      <c r="H83" s="81"/>
      <c r="I83" s="81"/>
      <c r="J83" s="81"/>
      <c r="K83" s="81"/>
      <c r="L83" s="168">
        <v>-6.305115924166509</v>
      </c>
      <c r="M83" s="168">
        <v>-6.689786338836307</v>
      </c>
      <c r="N83" s="168">
        <v>-6.879129979514184</v>
      </c>
    </row>
    <row r="84" spans="2:14" ht="11.25">
      <c r="B84" s="77" t="s">
        <v>97</v>
      </c>
      <c r="C84" s="28" t="s">
        <v>98</v>
      </c>
      <c r="D84" s="81"/>
      <c r="E84" s="81"/>
      <c r="F84" s="81"/>
      <c r="G84" s="81"/>
      <c r="H84" s="81"/>
      <c r="I84" s="81"/>
      <c r="J84" s="81"/>
      <c r="K84" s="81"/>
      <c r="L84" s="168">
        <v>1.3008500559123022</v>
      </c>
      <c r="M84" s="168">
        <v>0.848690362513185</v>
      </c>
      <c r="N84" s="168">
        <v>0.3784633793841269</v>
      </c>
    </row>
    <row r="85" spans="2:14" ht="11.25">
      <c r="B85" s="169" t="s">
        <v>99</v>
      </c>
      <c r="C85" s="170" t="s">
        <v>100</v>
      </c>
      <c r="D85" s="122"/>
      <c r="E85" s="122"/>
      <c r="F85" s="122"/>
      <c r="G85" s="122"/>
      <c r="H85" s="122"/>
      <c r="I85" s="122"/>
      <c r="J85" s="122"/>
      <c r="K85" s="122"/>
      <c r="L85" s="171">
        <v>0.4</v>
      </c>
      <c r="M85" s="171">
        <v>0.4</v>
      </c>
      <c r="N85" s="171">
        <v>0.4</v>
      </c>
    </row>
    <row r="86" spans="2:14" ht="11.25">
      <c r="B86" s="172" t="s">
        <v>101</v>
      </c>
      <c r="C86" s="63"/>
      <c r="D86" s="173"/>
      <c r="E86" s="173"/>
      <c r="F86" s="173"/>
      <c r="G86" s="173"/>
      <c r="H86" s="173"/>
      <c r="I86" s="173"/>
      <c r="J86" s="173"/>
      <c r="K86" s="173"/>
      <c r="L86" s="174">
        <f>SUM(L83:L85)</f>
        <v>-4.604265868254207</v>
      </c>
      <c r="M86" s="174">
        <f>SUM(M83:M85)</f>
        <v>-5.441095976323122</v>
      </c>
      <c r="N86" s="174">
        <f>SUM(N83:N85)</f>
        <v>-6.100666600130057</v>
      </c>
    </row>
  </sheetData>
  <sheetProtection/>
  <mergeCells count="4">
    <mergeCell ref="B1:F1"/>
    <mergeCell ref="J5:L5"/>
    <mergeCell ref="C8:H8"/>
    <mergeCell ref="J8:N8"/>
  </mergeCells>
  <printOptions/>
  <pageMargins left="0.31496062992125984" right="0.31496062992125984" top="0.35433070866141736" bottom="0.35433070866141736" header="0.31496062992125984" footer="0.31496062992125984"/>
  <pageSetup fitToHeight="2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Wales and West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Edwards</dc:creator>
  <cp:keywords/>
  <dc:description/>
  <cp:lastModifiedBy>John Edwards</cp:lastModifiedBy>
  <dcterms:created xsi:type="dcterms:W3CDTF">2013-04-17T11:40:13Z</dcterms:created>
  <dcterms:modified xsi:type="dcterms:W3CDTF">2013-04-17T11:51:13Z</dcterms:modified>
  <cp:category/>
  <cp:version/>
  <cp:contentType/>
  <cp:contentStatus/>
</cp:coreProperties>
</file>