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096" windowWidth="20480" windowHeight="13900" firstSheet="4" activeTab="7"/>
  </bookViews>
  <sheets>
    <sheet name="EoE RRP " sheetId="1" state="hidden" r:id="rId1"/>
    <sheet name="Ldn RRP" sheetId="2" state="hidden" r:id="rId2"/>
    <sheet name="NW RRP" sheetId="3" state="hidden" r:id="rId3"/>
    <sheet name="WM RRP" sheetId="4" state="hidden" r:id="rId4"/>
    <sheet name="EoE Mod 186 New" sheetId="5" r:id="rId5"/>
    <sheet name="Ldn Mod 186 New" sheetId="6" r:id="rId6"/>
    <sheet name="NW Mod 186 New" sheetId="7" r:id="rId7"/>
    <sheet name="WM Mod 186 New" sheetId="8" r:id="rId8"/>
    <sheet name="Network_LookUp" sheetId="9" state="hidden" r:id="rId9"/>
  </sheets>
  <externalReferences>
    <externalReference r:id="rId12"/>
    <externalReference r:id="rId13"/>
    <externalReference r:id="rId14"/>
    <externalReference r:id="rId15"/>
  </externalReferences>
  <definedNames>
    <definedName name="_EAY1">#REF!</definedName>
    <definedName name="_EAY10">#REF!</definedName>
    <definedName name="_EAY2">#REF!</definedName>
    <definedName name="_EAY3">#REF!</definedName>
    <definedName name="_EAY4">#REF!</definedName>
    <definedName name="_EAY5">#REF!</definedName>
    <definedName name="_EAY6">#REF!</definedName>
    <definedName name="_EAY7">#REF!</definedName>
    <definedName name="_EAY8">#REF!</definedName>
    <definedName name="_EAY9">#REF!</definedName>
    <definedName name="_NTY1">#REF!</definedName>
    <definedName name="_NTY10">#REF!</definedName>
    <definedName name="_NTY2">#REF!</definedName>
    <definedName name="_NTY3">#REF!</definedName>
    <definedName name="_NTY4">#REF!</definedName>
    <definedName name="_NTY5">#REF!</definedName>
    <definedName name="_NTY6">#REF!</definedName>
    <definedName name="_NTY7">#REF!</definedName>
    <definedName name="_NTY8">#REF!</definedName>
    <definedName name="_NTY9">#REF!</definedName>
    <definedName name="_NWY1">#REF!</definedName>
    <definedName name="_NWY10">#REF!</definedName>
    <definedName name="_NWY2">#REF!</definedName>
    <definedName name="_NWY3">#REF!</definedName>
    <definedName name="_NWY4">#REF!</definedName>
    <definedName name="_NWY5">#REF!</definedName>
    <definedName name="_NWY6">#REF!</definedName>
    <definedName name="_NWY7">#REF!</definedName>
    <definedName name="_NWY8">#REF!</definedName>
    <definedName name="_NWY9">#REF!</definedName>
    <definedName name="_WMY1">#REF!</definedName>
    <definedName name="_WMY10">#REF!</definedName>
    <definedName name="_WMY2">#REF!</definedName>
    <definedName name="_WMY3">#REF!</definedName>
    <definedName name="_WMY4">#REF!</definedName>
    <definedName name="_WMY5">#REF!</definedName>
    <definedName name="_WMY6">#REF!</definedName>
    <definedName name="_WMY7">#REF!</definedName>
    <definedName name="_WMY8">#REF!</definedName>
    <definedName name="_WMY9">#REF!</definedName>
    <definedName name="AMt">#REF!</definedName>
    <definedName name="COt">#REF!</definedName>
    <definedName name="EAUKT">#REF!</definedName>
    <definedName name="EMHUKT">#REF!</definedName>
    <definedName name="EMHY1">#REF!</definedName>
    <definedName name="EMHY10">#REF!</definedName>
    <definedName name="EMHY2">#REF!</definedName>
    <definedName name="EMHY3">#REF!</definedName>
    <definedName name="EMHY4">#REF!</definedName>
    <definedName name="EMHY5">#REF!</definedName>
    <definedName name="EMHY6">#REF!</definedName>
    <definedName name="EMHY7">#REF!</definedName>
    <definedName name="EMHY8">#REF!</definedName>
    <definedName name="EMHY9">#REF!</definedName>
    <definedName name="EMUKT">#REF!</definedName>
    <definedName name="Et">'[2]Input Page'!$G$95:$L$95</definedName>
    <definedName name="ExCIRt">#REF!</definedName>
    <definedName name="ExCt">#REF!</definedName>
    <definedName name="ExIICt">#REF!</definedName>
    <definedName name="IQIt">'[2]Licence Condition Values'!$G$65:$L$65</definedName>
    <definedName name="It">'[2]Input Page'!$G$9:$L$9</definedName>
    <definedName name="Jt">'[2]Licence Condition Values'!$G$66:$L$66</definedName>
    <definedName name="licence">'[4]Licence'!$A$3:$C$193</definedName>
    <definedName name="MRt_1">'[2]workings'!$G$213:$L$213</definedName>
    <definedName name="Network" localSheetId="8">'Network_LookUp'!$A$2:$B$5</definedName>
    <definedName name="Network">'Network_LookUp'!$A$2:$B$5</definedName>
    <definedName name="NTUKT">#REF!</definedName>
    <definedName name="NTUKT_2">#REF!</definedName>
    <definedName name="NTY1_2">#REF!</definedName>
    <definedName name="NTY10_2">#REF!</definedName>
    <definedName name="NTY2_2">#REF!</definedName>
    <definedName name="NTY3_2">#REF!</definedName>
    <definedName name="NTY4_2">#REF!</definedName>
    <definedName name="NTY5_2">#REF!</definedName>
    <definedName name="NTY6_2">#REF!</definedName>
    <definedName name="NTY7_2">#REF!</definedName>
    <definedName name="NTY8_2">#REF!</definedName>
    <definedName name="NTY9_2">#REF!</definedName>
    <definedName name="NWHHY1">#REF!</definedName>
    <definedName name="NWHHY10">#REF!</definedName>
    <definedName name="NWHHY2">#REF!</definedName>
    <definedName name="NWHHY3">#REF!</definedName>
    <definedName name="NWHHY4">#REF!</definedName>
    <definedName name="NWHHY5">#REF!</definedName>
    <definedName name="NWHHY6">#REF!</definedName>
    <definedName name="NWHHY7">#REF!</definedName>
    <definedName name="NWHHY8">#REF!</definedName>
    <definedName name="NWHHY9">#REF!</definedName>
    <definedName name="NWHHYUKT">#REF!</definedName>
    <definedName name="NWHUKT">#REF!</definedName>
    <definedName name="NWHY1">#REF!</definedName>
    <definedName name="NWHY10">#REF!</definedName>
    <definedName name="NWHY2">#REF!</definedName>
    <definedName name="NWHY3">#REF!</definedName>
    <definedName name="NWHY4">#REF!</definedName>
    <definedName name="NWHY5">#REF!</definedName>
    <definedName name="NWHY6">#REF!</definedName>
    <definedName name="NWHY7">#REF!</definedName>
    <definedName name="NWHY8">#REF!</definedName>
    <definedName name="NWHY9">#REF!</definedName>
    <definedName name="NWUKT">#REF!</definedName>
    <definedName name="PRt">'[2]workings'!$G$215:$L$215</definedName>
    <definedName name="Reporting_month">'[1]Title Page'!$A$11</definedName>
    <definedName name="RPIt">'[2]Input Page'!$G$8:$L$8</definedName>
    <definedName name="Rt">'[2]Input Page'!$G$19:$L$19</definedName>
    <definedName name="Rt_1">'[2]workings'!$G$214:$L$214</definedName>
    <definedName name="SOQ_Band">#REF!</definedName>
    <definedName name="WMUKT">#REF!</definedName>
  </definedNames>
  <calcPr fullCalcOnLoad="1"/>
</workbook>
</file>

<file path=xl/sharedStrings.xml><?xml version="1.0" encoding="utf-8"?>
<sst xmlns="http://schemas.openxmlformats.org/spreadsheetml/2006/main" count="1242" uniqueCount="161">
  <si>
    <t>Ft</t>
  </si>
  <si>
    <t>East of England</t>
  </si>
  <si>
    <t>London</t>
  </si>
  <si>
    <t>North West</t>
  </si>
  <si>
    <t>West Midlands</t>
  </si>
  <si>
    <t>MSRAt</t>
  </si>
  <si>
    <t>Ext</t>
  </si>
  <si>
    <t>Sht</t>
  </si>
  <si>
    <t>IAEt</t>
  </si>
  <si>
    <t>DRSt</t>
  </si>
  <si>
    <t>IFISDt</t>
  </si>
  <si>
    <t>EEt</t>
  </si>
  <si>
    <t>LMt</t>
  </si>
  <si>
    <t>Kt</t>
  </si>
  <si>
    <t>MRt</t>
  </si>
  <si>
    <t>2011/12</t>
  </si>
  <si>
    <t>2012/13</t>
  </si>
  <si>
    <t>It</t>
  </si>
  <si>
    <t>£m</t>
  </si>
  <si>
    <t>2007/08</t>
  </si>
  <si>
    <t>2004/05</t>
  </si>
  <si>
    <t>2005/06</t>
  </si>
  <si>
    <t>2006/07</t>
  </si>
  <si>
    <t>Zt*RPIt</t>
  </si>
  <si>
    <t>DNMRAt</t>
  </si>
  <si>
    <t>TMA</t>
  </si>
  <si>
    <t>6.3% / -4%</t>
  </si>
  <si>
    <t>9.4% / -10%</t>
  </si>
  <si>
    <t>Pre Nelson</t>
  </si>
  <si>
    <t>Units</t>
  </si>
  <si>
    <t>Distribution network transportation activity revenue</t>
  </si>
  <si>
    <t>Distribution Network transportation activity revenue adjustment factor</t>
  </si>
  <si>
    <t>DN exit capacity costs and incentive revenue</t>
  </si>
  <si>
    <t>Maximum Distribution network transportation activity revenue</t>
  </si>
  <si>
    <t>(under)/over recovery for year</t>
  </si>
  <si>
    <t>Any allowance in respect of approved income adjusting events</t>
  </si>
  <si>
    <t>Distribution Network shrinkage incentive revenue</t>
  </si>
  <si>
    <t>Pass through items</t>
  </si>
  <si>
    <t>Base revenue, adjusted for inflation</t>
  </si>
  <si>
    <t>Rt</t>
  </si>
  <si>
    <t>Mains Replacement expenditure adjustment (2007/08)</t>
  </si>
  <si>
    <t>Mains and Services Replacement expenditure adjustment (2008/09 to 2012/13)</t>
  </si>
  <si>
    <t>Environmental Emissions incentive revenue</t>
  </si>
  <si>
    <t>Innovation Funding incentive for SD revenue</t>
  </si>
  <si>
    <t xml:space="preserve">Revenue under loss of meter work revenue driver </t>
  </si>
  <si>
    <t>Discretionary Reward Scheme revenue</t>
  </si>
  <si>
    <t>It + PRt</t>
  </si>
  <si>
    <t>Repex Adjustment 2005/06</t>
  </si>
  <si>
    <t>Repex Adjustment 2006/07</t>
  </si>
  <si>
    <t>Interest K Adjustment 2005/06</t>
  </si>
  <si>
    <t>2006/07 total</t>
  </si>
  <si>
    <t>Check Difference between 2005/06 &amp; 2006/07 Under/Over recovery for year</t>
  </si>
  <si>
    <t>Interest K Adjustment 2006/07</t>
  </si>
  <si>
    <t>Repex Adjustment 2007/08</t>
  </si>
  <si>
    <t>Check Difference between 2006/07 &amp; 2007/08 Under/Over recovery for year</t>
  </si>
  <si>
    <t>2007/08 total</t>
  </si>
  <si>
    <t>Post Adjustment</t>
  </si>
  <si>
    <t>Interest</t>
  </si>
  <si>
    <t xml:space="preserve">RRP </t>
  </si>
  <si>
    <t>RRP July Vs Pre Position</t>
  </si>
  <si>
    <t>Impact of Interest on Under / Over Recovery - East of England</t>
  </si>
  <si>
    <t>Total Repex Adjustment net interest</t>
  </si>
  <si>
    <t>Total Interest</t>
  </si>
  <si>
    <t>Total Adjustment in 2007/8</t>
  </si>
  <si>
    <t>Impact of Interest on Under / Over Recovery - West Midlands</t>
  </si>
  <si>
    <t>Impact of Interest on Under / Over Recovery - North West</t>
  </si>
  <si>
    <t>Impact of Interest on Under / Over Recovery - London</t>
  </si>
  <si>
    <t>9.1% / -4%</t>
  </si>
  <si>
    <t>NW</t>
  </si>
  <si>
    <t>WM</t>
  </si>
  <si>
    <t>EoE</t>
  </si>
  <si>
    <t>Ldn</t>
  </si>
  <si>
    <t>Company Name:</t>
  </si>
  <si>
    <t>National Grid Gas Limited</t>
  </si>
  <si>
    <t>Network:</t>
  </si>
  <si>
    <t>Date:</t>
  </si>
  <si>
    <t xml:space="preserve">The following information is provided in accordance with UNC Section V 5.13.1. The figures are published for indicative purposes only and are given on a without prejudice basis. The content of this report is the copyright of National Grid Gas Limited and </t>
  </si>
  <si>
    <t>TABLE 1</t>
  </si>
  <si>
    <t>Description</t>
  </si>
  <si>
    <t>Licence Term</t>
  </si>
  <si>
    <t>09/10</t>
  </si>
  <si>
    <t>Assumptions</t>
  </si>
  <si>
    <t>Year on Year RPI</t>
  </si>
  <si>
    <t>RPI Effective % (A1)</t>
  </si>
  <si>
    <t>-</t>
  </si>
  <si>
    <t>Cumulative calculation of RPI above</t>
  </si>
  <si>
    <t>Core Allowed Revenue in 2005/06 Prices (A2)</t>
  </si>
  <si>
    <t>Per Gas Transporter Licence</t>
  </si>
  <si>
    <t>Core Allowed Revenue in Nominal Prices (A)</t>
  </si>
  <si>
    <t>Allowed Pass-Through Items (B)</t>
  </si>
  <si>
    <t>B = B1 + B2 + B3 + B4</t>
  </si>
  <si>
    <t>Pass-Through Business Rates (B1)</t>
  </si>
  <si>
    <t>Pass-Through Licence Fees (B2)</t>
  </si>
  <si>
    <t>Pass-Through NTS Pension Deficit (B3)</t>
  </si>
  <si>
    <t>Actual costs minimal, therefore, forecast assumed zero</t>
  </si>
  <si>
    <t>Correction Factor Forecast (C)</t>
  </si>
  <si>
    <t>Prior year carried forward (plus interest)</t>
  </si>
  <si>
    <t>Incentive Revenue and Other Adjustments Forecast (D)</t>
  </si>
  <si>
    <t>D = D1 + D2</t>
  </si>
  <si>
    <t>Shrinkage (D1)</t>
  </si>
  <si>
    <t>Incentive Revenue and Other Adjustments Forecast  Excluding Shrinkage (D2)</t>
  </si>
  <si>
    <t>Final Allowed Revenue (E)</t>
  </si>
  <si>
    <t>E = A + B + C + D</t>
  </si>
  <si>
    <t>Collected Revenue (F)</t>
  </si>
  <si>
    <t>Forecast Over / (Under) Recovery (G)</t>
  </si>
  <si>
    <t>G = F - E</t>
  </si>
  <si>
    <t>Arithmetical April Price % needed for Collected Revenue to equal Allowed Revenue</t>
  </si>
  <si>
    <t>NTS Exit Capacity Costs recovered through new LDZ ECN charge</t>
  </si>
  <si>
    <t>SOQ Assumption for October each year</t>
  </si>
  <si>
    <t>Other Assumptions/Issues</t>
  </si>
  <si>
    <t>1.</t>
  </si>
  <si>
    <t>No adjustment has been made for a Traffic Management Act IAE.</t>
  </si>
  <si>
    <t>2.</t>
  </si>
  <si>
    <t>No adjustment has been incorporated in respect of Tax IAE</t>
  </si>
  <si>
    <t>TABLE 2</t>
  </si>
  <si>
    <t>Comments</t>
  </si>
  <si>
    <t>Regulatory Year</t>
  </si>
  <si>
    <t>Lower (P10)</t>
  </si>
  <si>
    <t>Central</t>
  </si>
  <si>
    <t>High (P90)</t>
  </si>
  <si>
    <t>Core Allowed Revenue (RPI Impact)</t>
  </si>
  <si>
    <t>Shrinkage (Wholesale Gas Price)</t>
  </si>
  <si>
    <t>Gas price +/- 20p/therm</t>
  </si>
  <si>
    <t>An adjustment has been made in 2012/13 for the Traffic Management Act IAE.</t>
  </si>
  <si>
    <r>
      <t>RPI</t>
    </r>
    <r>
      <rPr>
        <vertAlign val="subscript"/>
        <sz val="8"/>
        <rFont val="Arial"/>
        <family val="2"/>
      </rPr>
      <t>t</t>
    </r>
  </si>
  <si>
    <r>
      <t>Z</t>
    </r>
    <r>
      <rPr>
        <b/>
        <vertAlign val="subscript"/>
        <sz val="8"/>
        <rFont val="Arial"/>
        <family val="2"/>
      </rPr>
      <t>t</t>
    </r>
  </si>
  <si>
    <r>
      <t>RPI</t>
    </r>
    <r>
      <rPr>
        <b/>
        <vertAlign val="subscript"/>
        <sz val="8"/>
        <rFont val="Arial"/>
        <family val="2"/>
      </rPr>
      <t>t</t>
    </r>
    <r>
      <rPr>
        <b/>
        <sz val="8"/>
        <rFont val="Arial"/>
        <family val="2"/>
      </rPr>
      <t xml:space="preserve"> x Z</t>
    </r>
    <r>
      <rPr>
        <b/>
        <vertAlign val="subscript"/>
        <sz val="8"/>
        <rFont val="Arial"/>
        <family val="2"/>
      </rPr>
      <t>t</t>
    </r>
  </si>
  <si>
    <r>
      <t>F</t>
    </r>
    <r>
      <rPr>
        <b/>
        <vertAlign val="subscript"/>
        <sz val="8"/>
        <rFont val="Arial"/>
        <family val="2"/>
      </rPr>
      <t>t</t>
    </r>
  </si>
  <si>
    <r>
      <t>RB</t>
    </r>
    <r>
      <rPr>
        <vertAlign val="subscript"/>
        <sz val="8"/>
        <rFont val="Arial"/>
        <family val="2"/>
      </rPr>
      <t>t</t>
    </r>
  </si>
  <si>
    <r>
      <t>LF</t>
    </r>
    <r>
      <rPr>
        <vertAlign val="subscript"/>
        <sz val="8"/>
        <rFont val="Arial"/>
        <family val="2"/>
      </rPr>
      <t>t</t>
    </r>
  </si>
  <si>
    <r>
      <t>PD</t>
    </r>
    <r>
      <rPr>
        <vertAlign val="subscript"/>
        <sz val="8"/>
        <rFont val="Arial"/>
        <family val="2"/>
      </rPr>
      <t>t</t>
    </r>
  </si>
  <si>
    <r>
      <t>Pass-Through Others (B4): Theft of Gas, 3</t>
    </r>
    <r>
      <rPr>
        <vertAlign val="superscript"/>
        <sz val="8"/>
        <rFont val="Arial"/>
        <family val="2"/>
      </rPr>
      <t>rd</t>
    </r>
    <r>
      <rPr>
        <sz val="8"/>
        <rFont val="Arial"/>
        <family val="0"/>
      </rPr>
      <t xml:space="preserve"> party Damage &amp; Water Ingress, Miscellaneous Pass-Through</t>
    </r>
  </si>
  <si>
    <r>
      <t>TG</t>
    </r>
    <r>
      <rPr>
        <vertAlign val="subscript"/>
        <sz val="8"/>
        <rFont val="Arial"/>
        <family val="2"/>
      </rPr>
      <t>t</t>
    </r>
    <r>
      <rPr>
        <sz val="8"/>
        <rFont val="Arial"/>
        <family val="0"/>
      </rPr>
      <t xml:space="preserve"> 
+ TPWI</t>
    </r>
    <r>
      <rPr>
        <vertAlign val="subscript"/>
        <sz val="8"/>
        <rFont val="Arial"/>
        <family val="2"/>
      </rPr>
      <t xml:space="preserve">t
</t>
    </r>
    <r>
      <rPr>
        <sz val="8"/>
        <rFont val="Arial"/>
        <family val="0"/>
      </rPr>
      <t>+ MP</t>
    </r>
    <r>
      <rPr>
        <vertAlign val="subscript"/>
        <sz val="8"/>
        <rFont val="Arial"/>
        <family val="2"/>
      </rPr>
      <t>t</t>
    </r>
  </si>
  <si>
    <r>
      <t>K</t>
    </r>
    <r>
      <rPr>
        <b/>
        <vertAlign val="subscript"/>
        <sz val="8"/>
        <rFont val="Arial"/>
        <family val="2"/>
      </rPr>
      <t>t</t>
    </r>
  </si>
  <si>
    <r>
      <t>Sh</t>
    </r>
    <r>
      <rPr>
        <vertAlign val="subscript"/>
        <sz val="8"/>
        <rFont val="Arial"/>
        <family val="2"/>
      </rPr>
      <t>t</t>
    </r>
  </si>
  <si>
    <r>
      <t>MSRA</t>
    </r>
    <r>
      <rPr>
        <vertAlign val="subscript"/>
        <sz val="8"/>
        <rFont val="Arial"/>
        <family val="2"/>
      </rPr>
      <t>t</t>
    </r>
    <r>
      <rPr>
        <sz val="8"/>
        <rFont val="Arial"/>
        <family val="0"/>
      </rPr>
      <t xml:space="preserve"> 
+ Ex</t>
    </r>
    <r>
      <rPr>
        <vertAlign val="subscript"/>
        <sz val="8"/>
        <rFont val="Arial"/>
        <family val="2"/>
      </rPr>
      <t xml:space="preserve">t </t>
    </r>
    <r>
      <rPr>
        <sz val="8"/>
        <rFont val="Arial"/>
        <family val="0"/>
      </rPr>
      <t>+ IAE</t>
    </r>
    <r>
      <rPr>
        <vertAlign val="subscript"/>
        <sz val="8"/>
        <rFont val="Arial"/>
        <family val="2"/>
      </rPr>
      <t>t</t>
    </r>
    <r>
      <rPr>
        <sz val="8"/>
        <rFont val="Arial"/>
        <family val="0"/>
      </rPr>
      <t xml:space="preserve"> 
+ EEt + DRS</t>
    </r>
    <r>
      <rPr>
        <vertAlign val="subscript"/>
        <sz val="8"/>
        <rFont val="Arial"/>
        <family val="2"/>
      </rPr>
      <t>t</t>
    </r>
    <r>
      <rPr>
        <sz val="8"/>
        <rFont val="Arial"/>
        <family val="0"/>
      </rPr>
      <t xml:space="preserve"> 
+ IFISD</t>
    </r>
    <r>
      <rPr>
        <vertAlign val="subscript"/>
        <sz val="8"/>
        <rFont val="Arial"/>
        <family val="2"/>
      </rPr>
      <t xml:space="preserve">t
</t>
    </r>
    <r>
      <rPr>
        <sz val="8"/>
        <rFont val="Arial"/>
        <family val="0"/>
      </rPr>
      <t>+ LMt</t>
    </r>
  </si>
  <si>
    <r>
      <t>MR</t>
    </r>
    <r>
      <rPr>
        <vertAlign val="subscript"/>
        <sz val="8"/>
        <rFont val="Arial"/>
        <family val="2"/>
      </rPr>
      <t>t</t>
    </r>
  </si>
  <si>
    <r>
      <t>R</t>
    </r>
    <r>
      <rPr>
        <vertAlign val="subscript"/>
        <sz val="8"/>
        <rFont val="Arial"/>
        <family val="2"/>
      </rPr>
      <t>t</t>
    </r>
  </si>
  <si>
    <r>
      <t>K</t>
    </r>
    <r>
      <rPr>
        <vertAlign val="subscript"/>
        <sz val="8"/>
        <rFont val="Arial"/>
        <family val="2"/>
      </rPr>
      <t>t</t>
    </r>
  </si>
  <si>
    <t>Network</t>
  </si>
  <si>
    <t>Code</t>
  </si>
  <si>
    <t>Collected Revenue Forecast for 2011/12</t>
  </si>
  <si>
    <t>Collected Revenue Forecast for 2012/13</t>
  </si>
  <si>
    <t>Figure for 2012/13 is a 6 month estimate.</t>
  </si>
  <si>
    <t>Now known for 2012/13</t>
  </si>
  <si>
    <t>Incentive and MSRA adjustment outcome uncertainty</t>
  </si>
  <si>
    <t>Incentives and adjustments</t>
  </si>
  <si>
    <t>Throughput variation plus uncertainty around SOQ change for 12/13:Low +2%, Central -2%, High -6%</t>
  </si>
  <si>
    <t>Now known</t>
  </si>
  <si>
    <t>2% ongoing reduction assumed. Considerable uncertainty around this.</t>
  </si>
  <si>
    <t>Forecast based on corporate view as used for Nov RIIO-GD1 Plan</t>
  </si>
  <si>
    <t>A = A2 x ( 1 + A1 ). Figures for 2013/14 onwards reflect RIIO-GD1 November 2011 Business Plan proposal and EXCLUDE any IFRS impact.</t>
  </si>
  <si>
    <t xml:space="preserve">Updated for 2011/12 and current year.
</t>
  </si>
  <si>
    <t>10/11</t>
  </si>
  <si>
    <t>11/12</t>
  </si>
  <si>
    <t>12/13</t>
  </si>
  <si>
    <t>13/14</t>
  </si>
  <si>
    <t>14/15</t>
  </si>
  <si>
    <t>15/16</t>
  </si>
  <si>
    <t>16/17</t>
  </si>
  <si>
    <t>Shrinkage reflects the latest view of forward gas price at April 2012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</si>
</sst>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0.000000"/>
    <numFmt numFmtId="166" formatCode="0.0000"/>
    <numFmt numFmtId="167" formatCode="#,##0.000"/>
    <numFmt numFmtId="168" formatCode="&quot;£&quot;#,##0.00"/>
    <numFmt numFmtId="169" formatCode="#,##0.0_ ;[Red]\-#,##0.0\ "/>
    <numFmt numFmtId="170" formatCode="0.0"/>
    <numFmt numFmtId="171" formatCode="0.0%"/>
    <numFmt numFmtId="172" formatCode="#,##0.0"/>
    <numFmt numFmtId="173" formatCode="#,##0_ ;[Red]\-#,##0\ "/>
    <numFmt numFmtId="174" formatCode="[$-809]d\ mmmm\ yyyy;@"/>
    <numFmt numFmtId="175" formatCode="#,##0.000000"/>
    <numFmt numFmtId="176" formatCode="&quot;£&quot;#,##0.0"/>
    <numFmt numFmtId="177" formatCode="d\-mmm\-yy"/>
    <numFmt numFmtId="178" formatCode="#,##0.0_ ;[Red]\(#,##0.0\)"/>
    <numFmt numFmtId="179" formatCode="#,##0.0;\(#,##0.0\);\-"/>
    <numFmt numFmtId="180" formatCode="#,##0.000_ ;[Red]\(#,##0.000\)"/>
    <numFmt numFmtId="181" formatCode="General_)"/>
    <numFmt numFmtId="182" formatCode="0.00000"/>
    <numFmt numFmtId="183" formatCode="[=0]\-;&quot;£&quot;#,##0"/>
    <numFmt numFmtId="184" formatCode="[=0]\-;0"/>
    <numFmt numFmtId="185" formatCode="[=0]&quot;&quot;;#,##0"/>
    <numFmt numFmtId="186" formatCode="[=0]&quot;&quot;;0.0%"/>
    <numFmt numFmtId="187" formatCode="0.000"/>
    <numFmt numFmtId="188" formatCode="&quot;£&quot;#,##0.00&quot;m&quot;"/>
    <numFmt numFmtId="189" formatCode="mmmm\ yyyy"/>
    <numFmt numFmtId="190" formatCode="0.0%;\(0.0%\)"/>
    <numFmt numFmtId="191" formatCode="0.0;\(0.0\)"/>
    <numFmt numFmtId="192" formatCode="\+\ 0.0;\-\ 0.0"/>
    <numFmt numFmtId="193" formatCode="#,##0.00_ ;\-#,##0.00\ "/>
    <numFmt numFmtId="194" formatCode="_(* #,##0.00_);_(* \(#,##0.00\);_(* &quot;-&quot;??_);_(@_)"/>
    <numFmt numFmtId="195" formatCode="#,##0.000_ ;[Red]\-#,##0.000;\-"/>
    <numFmt numFmtId="196" formatCode="_-* #,##0.00\ _D_M_-;\-* #,##0.00\ _D_M_-;_-* &quot;-&quot;??\ _D_M_-;_-@_-"/>
    <numFmt numFmtId="197" formatCode="\+\ 0.00;\-\ 0.00"/>
    <numFmt numFmtId="198" formatCode="0.0000000"/>
    <numFmt numFmtId="199" formatCode="0.0000%"/>
    <numFmt numFmtId="200" formatCode="#,##0.0000"/>
    <numFmt numFmtId="201" formatCode="#,##0.00000"/>
    <numFmt numFmtId="202" formatCode="#,##0.0000000"/>
    <numFmt numFmtId="203" formatCode="&quot;£&quot;#,##0.0,,"/>
    <numFmt numFmtId="204" formatCode="&quot;£&quot;#,##0.00,,"/>
    <numFmt numFmtId="205" formatCode="&quot;£&quot;#,##0.000,,"/>
    <numFmt numFmtId="206" formatCode="&quot;£&quot;#,##0.0000,,"/>
    <numFmt numFmtId="207" formatCode="#,##0.0;\(#,##0.0\)"/>
    <numFmt numFmtId="208" formatCode="0.000%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Helv"/>
      <family val="0"/>
    </font>
    <font>
      <sz val="10"/>
      <color indexed="9"/>
      <name val="Arial"/>
      <family val="2"/>
    </font>
    <font>
      <i/>
      <sz val="10"/>
      <color indexed="23"/>
      <name val="Arial"/>
      <family val="2"/>
    </font>
    <font>
      <sz val="8"/>
      <name val="Verdana"/>
      <family val="2"/>
    </font>
    <font>
      <sz val="10"/>
      <color indexed="9"/>
      <name val="Verdana"/>
      <family val="2"/>
    </font>
    <font>
      <sz val="11"/>
      <name val="CG Omega"/>
      <family val="0"/>
    </font>
    <font>
      <sz val="11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1"/>
      <name val="Arial"/>
      <family val="0"/>
    </font>
    <font>
      <sz val="10"/>
      <color indexed="48"/>
      <name val="Arial"/>
      <family val="2"/>
    </font>
    <font>
      <b/>
      <sz val="8"/>
      <color indexed="9"/>
      <name val="Arial"/>
      <family val="2"/>
    </font>
    <font>
      <vertAlign val="subscript"/>
      <sz val="8"/>
      <name val="Arial"/>
      <family val="2"/>
    </font>
    <font>
      <b/>
      <vertAlign val="subscript"/>
      <sz val="8"/>
      <name val="Arial"/>
      <family val="2"/>
    </font>
    <font>
      <vertAlign val="superscript"/>
      <sz val="8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8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 style="thin">
        <color indexed="48"/>
      </right>
      <top>
        <color indexed="63"/>
      </top>
      <bottom style="thin">
        <color indexed="48"/>
      </bottom>
    </border>
  </borders>
  <cellStyleXfs count="1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 applyFon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Font="0" applyFill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34" fillId="16" borderId="0" applyNumberFormat="0" applyBorder="0" applyAlignment="0" applyProtection="0"/>
    <xf numFmtId="0" fontId="9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9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0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9" fillId="24" borderId="0" applyNumberFormat="0" applyBorder="0" applyAlignment="0" applyProtection="0"/>
    <xf numFmtId="0" fontId="34" fillId="9" borderId="0" applyNumberFormat="0" applyBorder="0" applyAlignment="0" applyProtection="0"/>
    <xf numFmtId="0" fontId="9" fillId="2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9" fillId="24" borderId="0" applyNumberFormat="0" applyBorder="0" applyAlignment="0" applyProtection="0"/>
    <xf numFmtId="0" fontId="34" fillId="26" borderId="0" applyNumberFormat="0" applyBorder="0" applyAlignment="0" applyProtection="0"/>
    <xf numFmtId="0" fontId="9" fillId="27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9" fillId="14" borderId="0" applyNumberFormat="0" applyBorder="0" applyAlignment="0" applyProtection="0"/>
    <xf numFmtId="0" fontId="34" fillId="28" borderId="0" applyNumberFormat="0" applyBorder="0" applyAlignment="0" applyProtection="0"/>
    <xf numFmtId="0" fontId="9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19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11" fillId="19" borderId="0" applyNumberFormat="0" applyBorder="0" applyAlignment="0" applyProtection="0"/>
    <xf numFmtId="0" fontId="12" fillId="33" borderId="1" applyNumberFormat="0" applyAlignment="0" applyProtection="0"/>
    <xf numFmtId="0" fontId="13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37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31" borderId="1" applyNumberFormat="0" applyAlignment="0" applyProtection="0"/>
    <xf numFmtId="0" fontId="20" fillId="0" borderId="6" applyNumberFormat="0" applyFill="0" applyAlignment="0" applyProtection="0"/>
    <xf numFmtId="0" fontId="21" fillId="31" borderId="0" applyNumberFormat="0" applyBorder="0" applyAlignment="0" applyProtection="0"/>
    <xf numFmtId="0" fontId="0" fillId="0" borderId="0">
      <alignment/>
      <protection/>
    </xf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>
      <alignment/>
      <protection/>
    </xf>
    <xf numFmtId="0" fontId="35" fillId="0" borderId="0">
      <alignment vertical="top"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30" borderId="7" applyNumberFormat="0" applyFont="0" applyAlignment="0" applyProtection="0"/>
    <xf numFmtId="0" fontId="22" fillId="33" borderId="8" applyNumberFormat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4" fontId="23" fillId="38" borderId="9" applyNumberFormat="0" applyProtection="0">
      <alignment vertical="center"/>
    </xf>
    <xf numFmtId="4" fontId="24" fillId="38" borderId="9" applyNumberFormat="0" applyProtection="0">
      <alignment vertical="center"/>
    </xf>
    <xf numFmtId="4" fontId="23" fillId="38" borderId="9" applyNumberFormat="0" applyProtection="0">
      <alignment horizontal="left" vertical="center" indent="1"/>
    </xf>
    <xf numFmtId="0" fontId="23" fillId="38" borderId="9" applyNumberFormat="0" applyProtection="0">
      <alignment horizontal="left" vertical="top" indent="1"/>
    </xf>
    <xf numFmtId="4" fontId="23" fillId="2" borderId="0" applyNumberFormat="0" applyProtection="0">
      <alignment horizontal="left" vertical="center" indent="1"/>
    </xf>
    <xf numFmtId="4" fontId="6" fillId="7" borderId="9" applyNumberFormat="0" applyProtection="0">
      <alignment horizontal="right" vertical="center"/>
    </xf>
    <xf numFmtId="4" fontId="6" fillId="3" borderId="9" applyNumberFormat="0" applyProtection="0">
      <alignment horizontal="right" vertical="center"/>
    </xf>
    <xf numFmtId="4" fontId="6" fillId="21" borderId="9" applyNumberFormat="0" applyProtection="0">
      <alignment horizontal="right" vertical="center"/>
    </xf>
    <xf numFmtId="4" fontId="6" fillId="39" borderId="9" applyNumberFormat="0" applyProtection="0">
      <alignment horizontal="right" vertical="center"/>
    </xf>
    <xf numFmtId="4" fontId="6" fillId="40" borderId="9" applyNumberFormat="0" applyProtection="0">
      <alignment horizontal="right" vertical="center"/>
    </xf>
    <xf numFmtId="4" fontId="6" fillId="32" borderId="9" applyNumberFormat="0" applyProtection="0">
      <alignment horizontal="right" vertical="center"/>
    </xf>
    <xf numFmtId="4" fontId="6" fillId="9" borderId="9" applyNumberFormat="0" applyProtection="0">
      <alignment horizontal="right" vertical="center"/>
    </xf>
    <xf numFmtId="4" fontId="6" fillId="41" borderId="9" applyNumberFormat="0" applyProtection="0">
      <alignment horizontal="right" vertical="center"/>
    </xf>
    <xf numFmtId="4" fontId="6" fillId="42" borderId="9" applyNumberFormat="0" applyProtection="0">
      <alignment horizontal="right" vertical="center"/>
    </xf>
    <xf numFmtId="4" fontId="23" fillId="43" borderId="10" applyNumberFormat="0" applyProtection="0">
      <alignment horizontal="left" vertical="center" indent="1"/>
    </xf>
    <xf numFmtId="4" fontId="6" fillId="44" borderId="0" applyNumberFormat="0" applyProtection="0">
      <alignment horizontal="left" vertical="center" indent="1"/>
    </xf>
    <xf numFmtId="4" fontId="25" fillId="8" borderId="0" applyNumberFormat="0" applyProtection="0">
      <alignment horizontal="left" vertical="center" indent="1"/>
    </xf>
    <xf numFmtId="4" fontId="6" fillId="2" borderId="9" applyNumberFormat="0" applyProtection="0">
      <alignment horizontal="right" vertical="center"/>
    </xf>
    <xf numFmtId="4" fontId="6" fillId="44" borderId="0" applyNumberFormat="0" applyProtection="0">
      <alignment horizontal="left" vertical="center" indent="1"/>
    </xf>
    <xf numFmtId="4" fontId="6" fillId="2" borderId="0" applyNumberFormat="0" applyProtection="0">
      <alignment horizontal="left" vertical="center" indent="1"/>
    </xf>
    <xf numFmtId="0" fontId="0" fillId="8" borderId="9" applyNumberFormat="0" applyProtection="0">
      <alignment horizontal="left" vertical="center" indent="1"/>
    </xf>
    <xf numFmtId="0" fontId="0" fillId="8" borderId="9" applyNumberFormat="0" applyProtection="0">
      <alignment horizontal="left" vertical="top" indent="1"/>
    </xf>
    <xf numFmtId="0" fontId="0" fillId="2" borderId="9" applyNumberFormat="0" applyProtection="0">
      <alignment horizontal="left" vertical="center" indent="1"/>
    </xf>
    <xf numFmtId="0" fontId="0" fillId="2" borderId="9" applyNumberFormat="0" applyProtection="0">
      <alignment horizontal="left" vertical="top" indent="1"/>
    </xf>
    <xf numFmtId="0" fontId="0" fillId="6" borderId="9" applyNumberFormat="0" applyProtection="0">
      <alignment horizontal="left" vertical="center" indent="1"/>
    </xf>
    <xf numFmtId="0" fontId="0" fillId="6" borderId="9" applyNumberFormat="0" applyProtection="0">
      <alignment horizontal="left" vertical="top" indent="1"/>
    </xf>
    <xf numFmtId="0" fontId="0" fillId="44" borderId="9" applyNumberFormat="0" applyProtection="0">
      <alignment horizontal="left" vertical="center" indent="1"/>
    </xf>
    <xf numFmtId="0" fontId="0" fillId="44" borderId="9" applyNumberFormat="0" applyProtection="0">
      <alignment horizontal="left" vertical="top" indent="1"/>
    </xf>
    <xf numFmtId="0" fontId="0" fillId="5" borderId="11" applyNumberFormat="0">
      <alignment/>
      <protection locked="0"/>
    </xf>
    <xf numFmtId="0" fontId="3" fillId="8" borderId="12" applyBorder="0">
      <alignment/>
      <protection/>
    </xf>
    <xf numFmtId="4" fontId="6" fillId="4" borderId="9" applyNumberFormat="0" applyProtection="0">
      <alignment vertical="center"/>
    </xf>
    <xf numFmtId="4" fontId="26" fillId="4" borderId="9" applyNumberFormat="0" applyProtection="0">
      <alignment vertical="center"/>
    </xf>
    <xf numFmtId="4" fontId="6" fillId="4" borderId="9" applyNumberFormat="0" applyProtection="0">
      <alignment horizontal="left" vertical="center" indent="1"/>
    </xf>
    <xf numFmtId="0" fontId="6" fillId="4" borderId="9" applyNumberFormat="0" applyProtection="0">
      <alignment horizontal="left" vertical="top" indent="1"/>
    </xf>
    <xf numFmtId="4" fontId="6" fillId="44" borderId="9" applyNumberFormat="0" applyProtection="0">
      <alignment horizontal="right" vertical="center"/>
    </xf>
    <xf numFmtId="4" fontId="26" fillId="44" borderId="9" applyNumberFormat="0" applyProtection="0">
      <alignment horizontal="right" vertical="center"/>
    </xf>
    <xf numFmtId="4" fontId="6" fillId="2" borderId="9" applyNumberFormat="0" applyProtection="0">
      <alignment horizontal="left" vertical="center" indent="1"/>
    </xf>
    <xf numFmtId="0" fontId="6" fillId="2" borderId="9" applyNumberFormat="0" applyProtection="0">
      <alignment horizontal="left" vertical="top" indent="1"/>
    </xf>
    <xf numFmtId="4" fontId="27" fillId="45" borderId="0" applyNumberFormat="0" applyProtection="0">
      <alignment horizontal="left" vertical="center" indent="1"/>
    </xf>
    <xf numFmtId="0" fontId="2" fillId="46" borderId="11">
      <alignment/>
      <protection/>
    </xf>
    <xf numFmtId="4" fontId="7" fillId="44" borderId="9" applyNumberFormat="0" applyProtection="0">
      <alignment horizontal="right" vertical="center"/>
    </xf>
    <xf numFmtId="0" fontId="28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13" applyNumberFormat="0" applyFill="0" applyAlignment="0" applyProtection="0"/>
    <xf numFmtId="0" fontId="29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68" fontId="2" fillId="0" borderId="0" xfId="0" applyNumberFormat="1" applyFont="1" applyAlignment="1">
      <alignment/>
    </xf>
    <xf numFmtId="0" fontId="33" fillId="0" borderId="0" xfId="0" applyFont="1" applyAlignment="1">
      <alignment/>
    </xf>
    <xf numFmtId="164" fontId="36" fillId="0" borderId="0" xfId="124" applyNumberFormat="1" applyFont="1" applyFill="1" applyBorder="1">
      <alignment/>
      <protection/>
    </xf>
    <xf numFmtId="0" fontId="37" fillId="0" borderId="0" xfId="127" applyFont="1" applyFill="1" applyBorder="1">
      <alignment/>
      <protection/>
    </xf>
    <xf numFmtId="0" fontId="36" fillId="0" borderId="0" xfId="127" applyFont="1" applyFill="1" applyBorder="1">
      <alignment/>
      <protection/>
    </xf>
    <xf numFmtId="0" fontId="38" fillId="0" borderId="0" xfId="127" applyFont="1">
      <alignment/>
      <protection/>
    </xf>
    <xf numFmtId="0" fontId="38" fillId="0" borderId="0" xfId="127" applyFont="1" applyFill="1" applyBorder="1">
      <alignment/>
      <protection/>
    </xf>
    <xf numFmtId="0" fontId="38" fillId="0" borderId="0" xfId="127" applyFont="1" applyFill="1" applyBorder="1" applyAlignment="1">
      <alignment horizontal="center"/>
      <protection/>
    </xf>
    <xf numFmtId="0" fontId="38" fillId="0" borderId="0" xfId="0" applyFont="1" applyAlignment="1">
      <alignment horizontal="center"/>
    </xf>
    <xf numFmtId="0" fontId="38" fillId="0" borderId="0" xfId="127" applyFont="1" applyBorder="1" applyAlignment="1">
      <alignment horizontal="center"/>
      <protection/>
    </xf>
    <xf numFmtId="0" fontId="38" fillId="0" borderId="0" xfId="127" applyFont="1" applyAlignment="1" applyProtection="1">
      <alignment horizontal="right"/>
      <protection/>
    </xf>
    <xf numFmtId="0" fontId="36" fillId="0" borderId="0" xfId="127" applyFont="1">
      <alignment/>
      <protection/>
    </xf>
    <xf numFmtId="0" fontId="36" fillId="0" borderId="0" xfId="127" applyFont="1" applyFill="1">
      <alignment/>
      <protection/>
    </xf>
    <xf numFmtId="0" fontId="36" fillId="0" borderId="0" xfId="127" applyFont="1" applyAlignment="1">
      <alignment horizontal="center"/>
      <protection/>
    </xf>
    <xf numFmtId="0" fontId="36" fillId="0" borderId="0" xfId="127" applyFont="1" applyFill="1" applyBorder="1" applyAlignment="1">
      <alignment horizontal="center"/>
      <protection/>
    </xf>
    <xf numFmtId="2" fontId="33" fillId="6" borderId="11" xfId="127" applyNumberFormat="1" applyFont="1" applyFill="1" applyBorder="1" applyAlignment="1">
      <alignment horizontal="center"/>
      <protection/>
    </xf>
    <xf numFmtId="2" fontId="36" fillId="10" borderId="11" xfId="127" applyNumberFormat="1" applyFont="1" applyFill="1" applyBorder="1" applyAlignment="1">
      <alignment horizontal="center"/>
      <protection/>
    </xf>
    <xf numFmtId="2" fontId="0" fillId="10" borderId="11" xfId="0" applyNumberFormat="1" applyFill="1" applyBorder="1" applyAlignment="1">
      <alignment horizontal="center"/>
    </xf>
    <xf numFmtId="2" fontId="33" fillId="10" borderId="11" xfId="95" applyNumberFormat="1" applyFont="1" applyFill="1" applyBorder="1" applyAlignment="1">
      <alignment horizontal="center"/>
    </xf>
    <xf numFmtId="2" fontId="33" fillId="10" borderId="11" xfId="127" applyNumberFormat="1" applyFont="1" applyFill="1" applyBorder="1" applyAlignment="1">
      <alignment horizontal="center"/>
      <protection/>
    </xf>
    <xf numFmtId="2" fontId="36" fillId="0" borderId="0" xfId="127" applyNumberFormat="1" applyFont="1" applyFill="1" applyBorder="1" applyAlignment="1">
      <alignment horizontal="center"/>
      <protection/>
    </xf>
    <xf numFmtId="2" fontId="0" fillId="0" borderId="0" xfId="0" applyNumberFormat="1" applyAlignment="1">
      <alignment horizontal="center"/>
    </xf>
    <xf numFmtId="2" fontId="33" fillId="0" borderId="0" xfId="127" applyNumberFormat="1" applyFont="1" applyFill="1" applyBorder="1" applyAlignment="1">
      <alignment horizontal="center"/>
      <protection/>
    </xf>
    <xf numFmtId="2" fontId="33" fillId="44" borderId="11" xfId="127" applyNumberFormat="1" applyFont="1" applyFill="1" applyBorder="1" applyAlignment="1">
      <alignment horizontal="center"/>
      <protection/>
    </xf>
    <xf numFmtId="10" fontId="2" fillId="0" borderId="0" xfId="0" applyNumberFormat="1" applyFont="1" applyFill="1" applyBorder="1" applyAlignment="1">
      <alignment horizontal="right"/>
    </xf>
    <xf numFmtId="165" fontId="36" fillId="0" borderId="0" xfId="127" applyNumberFormat="1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168" fontId="33" fillId="0" borderId="0" xfId="0" applyNumberFormat="1" applyFont="1" applyAlignment="1">
      <alignment horizontal="center"/>
    </xf>
    <xf numFmtId="168" fontId="33" fillId="6" borderId="0" xfId="0" applyNumberFormat="1" applyFont="1" applyFill="1" applyAlignment="1">
      <alignment horizontal="center"/>
    </xf>
    <xf numFmtId="168" fontId="33" fillId="38" borderId="0" xfId="0" applyNumberFormat="1" applyFont="1" applyFill="1" applyAlignment="1">
      <alignment horizontal="center"/>
    </xf>
    <xf numFmtId="168" fontId="38" fillId="0" borderId="0" xfId="0" applyNumberFormat="1" applyFont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164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4" fontId="36" fillId="0" borderId="0" xfId="128" applyNumberFormat="1" applyFont="1" applyFill="1" applyBorder="1">
      <alignment/>
      <protection/>
    </xf>
    <xf numFmtId="4" fontId="36" fillId="0" borderId="0" xfId="126" applyNumberFormat="1" applyFont="1" applyFill="1" applyBorder="1">
      <alignment/>
      <protection/>
    </xf>
    <xf numFmtId="4" fontId="36" fillId="0" borderId="0" xfId="123" applyNumberFormat="1" applyFont="1" applyFill="1" applyBorder="1">
      <alignment/>
      <protection/>
    </xf>
    <xf numFmtId="4" fontId="36" fillId="0" borderId="0" xfId="125" applyNumberFormat="1" applyFont="1" applyFill="1" applyBorder="1">
      <alignment/>
      <protection/>
    </xf>
    <xf numFmtId="4" fontId="36" fillId="6" borderId="11" xfId="95" applyNumberFormat="1" applyFont="1" applyFill="1" applyBorder="1" applyAlignment="1">
      <alignment/>
    </xf>
    <xf numFmtId="4" fontId="36" fillId="10" borderId="11" xfId="95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168" fontId="33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/>
    </xf>
    <xf numFmtId="4" fontId="36" fillId="0" borderId="0" xfId="95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33" fillId="0" borderId="0" xfId="127" applyNumberFormat="1" applyFont="1" applyFill="1" applyBorder="1" applyAlignment="1">
      <alignment horizontal="center"/>
      <protection/>
    </xf>
    <xf numFmtId="168" fontId="38" fillId="0" borderId="0" xfId="0" applyNumberFormat="1" applyFont="1" applyFill="1" applyBorder="1" applyAlignment="1">
      <alignment horizontal="center"/>
    </xf>
    <xf numFmtId="168" fontId="0" fillId="0" borderId="0" xfId="0" applyNumberFormat="1" applyFill="1" applyBorder="1" applyAlignment="1">
      <alignment/>
    </xf>
    <xf numFmtId="0" fontId="37" fillId="0" borderId="0" xfId="0" applyFont="1" applyBorder="1" applyAlignment="1">
      <alignment horizontal="center"/>
    </xf>
    <xf numFmtId="0" fontId="36" fillId="0" borderId="0" xfId="0" applyFont="1" applyAlignment="1">
      <alignment/>
    </xf>
    <xf numFmtId="4" fontId="36" fillId="6" borderId="16" xfId="0" applyNumberFormat="1" applyFont="1" applyFill="1" applyBorder="1" applyAlignment="1">
      <alignment/>
    </xf>
    <xf numFmtId="4" fontId="36" fillId="44" borderId="11" xfId="0" applyNumberFormat="1" applyFont="1" applyFill="1" applyBorder="1" applyAlignment="1">
      <alignment/>
    </xf>
    <xf numFmtId="4" fontId="36" fillId="6" borderId="11" xfId="0" applyNumberFormat="1" applyFont="1" applyFill="1" applyBorder="1" applyAlignment="1">
      <alignment/>
    </xf>
    <xf numFmtId="4" fontId="36" fillId="10" borderId="11" xfId="0" applyNumberFormat="1" applyFont="1" applyFill="1" applyBorder="1" applyAlignment="1">
      <alignment/>
    </xf>
    <xf numFmtId="4" fontId="36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Alignment="1" applyProtection="1">
      <alignment horizontal="right"/>
      <protection/>
    </xf>
    <xf numFmtId="4" fontId="33" fillId="6" borderId="16" xfId="0" applyNumberFormat="1" applyFont="1" applyFill="1" applyBorder="1" applyAlignment="1">
      <alignment/>
    </xf>
    <xf numFmtId="4" fontId="33" fillId="44" borderId="11" xfId="0" applyNumberFormat="1" applyFont="1" applyFill="1" applyBorder="1" applyAlignment="1">
      <alignment/>
    </xf>
    <xf numFmtId="4" fontId="33" fillId="6" borderId="11" xfId="0" applyNumberFormat="1" applyFont="1" applyFill="1" applyBorder="1" applyAlignment="1">
      <alignment/>
    </xf>
    <xf numFmtId="4" fontId="33" fillId="6" borderId="11" xfId="95" applyNumberFormat="1" applyFont="1" applyFill="1" applyBorder="1" applyAlignment="1">
      <alignment/>
    </xf>
    <xf numFmtId="4" fontId="33" fillId="10" borderId="11" xfId="95" applyNumberFormat="1" applyFont="1" applyFill="1" applyBorder="1" applyAlignment="1">
      <alignment/>
    </xf>
    <xf numFmtId="4" fontId="33" fillId="10" borderId="11" xfId="0" applyNumberFormat="1" applyFont="1" applyFill="1" applyBorder="1" applyAlignment="1">
      <alignment/>
    </xf>
    <xf numFmtId="4" fontId="33" fillId="0" borderId="0" xfId="0" applyNumberFormat="1" applyFont="1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10" fontId="2" fillId="10" borderId="11" xfId="0" applyNumberFormat="1" applyFont="1" applyFill="1" applyBorder="1" applyAlignment="1">
      <alignment horizontal="center"/>
    </xf>
    <xf numFmtId="0" fontId="1" fillId="10" borderId="0" xfId="0" applyFont="1" applyFill="1" applyAlignment="1">
      <alignment/>
    </xf>
    <xf numFmtId="4" fontId="36" fillId="6" borderId="16" xfId="123" applyNumberFormat="1" applyFont="1" applyFill="1" applyBorder="1">
      <alignment/>
      <protection/>
    </xf>
    <xf numFmtId="4" fontId="36" fillId="44" borderId="11" xfId="123" applyNumberFormat="1" applyFont="1" applyFill="1" applyBorder="1">
      <alignment/>
      <protection/>
    </xf>
    <xf numFmtId="4" fontId="36" fillId="6" borderId="11" xfId="123" applyNumberFormat="1" applyFont="1" applyFill="1" applyBorder="1">
      <alignment/>
      <protection/>
    </xf>
    <xf numFmtId="175" fontId="36" fillId="6" borderId="11" xfId="95" applyNumberFormat="1" applyFont="1" applyFill="1" applyBorder="1" applyAlignment="1">
      <alignment/>
    </xf>
    <xf numFmtId="4" fontId="36" fillId="10" borderId="11" xfId="123" applyNumberFormat="1" applyFont="1" applyFill="1" applyBorder="1">
      <alignment/>
      <protection/>
    </xf>
    <xf numFmtId="4" fontId="36" fillId="6" borderId="16" xfId="125" applyNumberFormat="1" applyFont="1" applyFill="1" applyBorder="1">
      <alignment/>
      <protection/>
    </xf>
    <xf numFmtId="4" fontId="36" fillId="44" borderId="11" xfId="125" applyNumberFormat="1" applyFont="1" applyFill="1" applyBorder="1">
      <alignment/>
      <protection/>
    </xf>
    <xf numFmtId="4" fontId="36" fillId="6" borderId="11" xfId="125" applyNumberFormat="1" applyFont="1" applyFill="1" applyBorder="1">
      <alignment/>
      <protection/>
    </xf>
    <xf numFmtId="4" fontId="36" fillId="10" borderId="11" xfId="125" applyNumberFormat="1" applyFont="1" applyFill="1" applyBorder="1">
      <alignment/>
      <protection/>
    </xf>
    <xf numFmtId="4" fontId="36" fillId="6" borderId="16" xfId="126" applyNumberFormat="1" applyFont="1" applyFill="1" applyBorder="1">
      <alignment/>
      <protection/>
    </xf>
    <xf numFmtId="4" fontId="36" fillId="44" borderId="11" xfId="126" applyNumberFormat="1" applyFont="1" applyFill="1" applyBorder="1">
      <alignment/>
      <protection/>
    </xf>
    <xf numFmtId="4" fontId="36" fillId="6" borderId="11" xfId="126" applyNumberFormat="1" applyFont="1" applyFill="1" applyBorder="1">
      <alignment/>
      <protection/>
    </xf>
    <xf numFmtId="4" fontId="36" fillId="10" borderId="11" xfId="126" applyNumberFormat="1" applyFont="1" applyFill="1" applyBorder="1">
      <alignment/>
      <protection/>
    </xf>
    <xf numFmtId="4" fontId="36" fillId="6" borderId="16" xfId="128" applyNumberFormat="1" applyFont="1" applyFill="1" applyBorder="1">
      <alignment/>
      <protection/>
    </xf>
    <xf numFmtId="4" fontId="36" fillId="44" borderId="11" xfId="128" applyNumberFormat="1" applyFont="1" applyFill="1" applyBorder="1">
      <alignment/>
      <protection/>
    </xf>
    <xf numFmtId="4" fontId="36" fillId="6" borderId="11" xfId="128" applyNumberFormat="1" applyFont="1" applyFill="1" applyBorder="1">
      <alignment/>
      <protection/>
    </xf>
    <xf numFmtId="4" fontId="36" fillId="10" borderId="11" xfId="128" applyNumberFormat="1" applyFont="1" applyFill="1" applyBorder="1">
      <alignment/>
      <protection/>
    </xf>
    <xf numFmtId="0" fontId="41" fillId="0" borderId="0" xfId="127" applyFont="1" applyFill="1">
      <alignment/>
      <protection/>
    </xf>
    <xf numFmtId="0" fontId="41" fillId="0" borderId="0" xfId="127" applyFont="1" applyFill="1" applyBorder="1" applyAlignment="1">
      <alignment horizontal="center"/>
      <protection/>
    </xf>
    <xf numFmtId="0" fontId="41" fillId="0" borderId="0" xfId="0" applyFont="1" applyAlignment="1">
      <alignment horizontal="center"/>
    </xf>
    <xf numFmtId="0" fontId="41" fillId="0" borderId="0" xfId="127" applyFont="1" applyBorder="1" applyAlignment="1">
      <alignment horizontal="center"/>
      <protection/>
    </xf>
    <xf numFmtId="0" fontId="42" fillId="0" borderId="17" xfId="0" applyFont="1" applyBorder="1" applyAlignment="1">
      <alignment/>
    </xf>
    <xf numFmtId="168" fontId="42" fillId="6" borderId="18" xfId="0" applyNumberFormat="1" applyFont="1" applyFill="1" applyBorder="1" applyAlignment="1">
      <alignment horizontal="center"/>
    </xf>
    <xf numFmtId="168" fontId="42" fillId="0" borderId="18" xfId="0" applyNumberFormat="1" applyFont="1" applyBorder="1" applyAlignment="1">
      <alignment horizontal="center"/>
    </xf>
    <xf numFmtId="168" fontId="42" fillId="0" borderId="19" xfId="0" applyNumberFormat="1" applyFont="1" applyBorder="1" applyAlignment="1">
      <alignment horizontal="center"/>
    </xf>
    <xf numFmtId="0" fontId="42" fillId="0" borderId="20" xfId="0" applyFont="1" applyBorder="1" applyAlignment="1">
      <alignment/>
    </xf>
    <xf numFmtId="168" fontId="42" fillId="0" borderId="0" xfId="0" applyNumberFormat="1" applyFont="1" applyBorder="1" applyAlignment="1">
      <alignment horizontal="center"/>
    </xf>
    <xf numFmtId="168" fontId="42" fillId="38" borderId="0" xfId="0" applyNumberFormat="1" applyFont="1" applyFill="1" applyBorder="1" applyAlignment="1">
      <alignment horizontal="center"/>
    </xf>
    <xf numFmtId="168" fontId="42" fillId="0" borderId="21" xfId="0" applyNumberFormat="1" applyFont="1" applyBorder="1" applyAlignment="1">
      <alignment horizontal="center"/>
    </xf>
    <xf numFmtId="168" fontId="42" fillId="6" borderId="0" xfId="0" applyNumberFormat="1" applyFont="1" applyFill="1" applyBorder="1" applyAlignment="1">
      <alignment horizontal="center"/>
    </xf>
    <xf numFmtId="0" fontId="41" fillId="0" borderId="20" xfId="0" applyFont="1" applyBorder="1" applyAlignment="1">
      <alignment/>
    </xf>
    <xf numFmtId="168" fontId="41" fillId="0" borderId="0" xfId="0" applyNumberFormat="1" applyFont="1" applyBorder="1" applyAlignment="1">
      <alignment horizontal="center"/>
    </xf>
    <xf numFmtId="168" fontId="42" fillId="38" borderId="21" xfId="0" applyNumberFormat="1" applyFont="1" applyFill="1" applyBorder="1" applyAlignment="1">
      <alignment horizontal="center"/>
    </xf>
    <xf numFmtId="168" fontId="42" fillId="6" borderId="21" xfId="0" applyNumberFormat="1" applyFont="1" applyFill="1" applyBorder="1" applyAlignment="1">
      <alignment horizontal="center"/>
    </xf>
    <xf numFmtId="0" fontId="41" fillId="0" borderId="17" xfId="0" applyFont="1" applyBorder="1" applyAlignment="1">
      <alignment/>
    </xf>
    <xf numFmtId="0" fontId="41" fillId="0" borderId="22" xfId="0" applyFont="1" applyBorder="1" applyAlignment="1">
      <alignment/>
    </xf>
    <xf numFmtId="0" fontId="42" fillId="0" borderId="0" xfId="0" applyFont="1" applyAlignment="1">
      <alignment/>
    </xf>
    <xf numFmtId="0" fontId="42" fillId="0" borderId="18" xfId="0" applyFont="1" applyBorder="1" applyAlignment="1">
      <alignment/>
    </xf>
    <xf numFmtId="0" fontId="42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2" fillId="0" borderId="22" xfId="0" applyFont="1" applyBorder="1" applyAlignment="1">
      <alignment/>
    </xf>
    <xf numFmtId="0" fontId="42" fillId="0" borderId="23" xfId="0" applyFont="1" applyBorder="1" applyAlignment="1">
      <alignment/>
    </xf>
    <xf numFmtId="0" fontId="42" fillId="0" borderId="24" xfId="0" applyFont="1" applyBorder="1" applyAlignment="1">
      <alignment/>
    </xf>
    <xf numFmtId="168" fontId="42" fillId="6" borderId="19" xfId="0" applyNumberFormat="1" applyFont="1" applyFill="1" applyBorder="1" applyAlignment="1">
      <alignment horizontal="center"/>
    </xf>
    <xf numFmtId="168" fontId="42" fillId="0" borderId="24" xfId="0" applyNumberFormat="1" applyFont="1" applyBorder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89" fontId="3" fillId="0" borderId="0" xfId="0" applyNumberFormat="1" applyFont="1" applyAlignment="1">
      <alignment horizontal="left"/>
    </xf>
    <xf numFmtId="0" fontId="2" fillId="0" borderId="0" xfId="0" applyFont="1" applyAlignment="1">
      <alignment wrapText="1"/>
    </xf>
    <xf numFmtId="16" fontId="45" fillId="47" borderId="9" xfId="0" applyNumberFormat="1" applyFont="1" applyFill="1" applyBorder="1" applyAlignment="1" quotePrefix="1">
      <alignment horizontal="center"/>
    </xf>
    <xf numFmtId="0" fontId="45" fillId="47" borderId="9" xfId="0" applyFont="1" applyFill="1" applyBorder="1" applyAlignment="1">
      <alignment horizontal="center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190" fontId="2" fillId="0" borderId="9" xfId="0" applyNumberFormat="1" applyFont="1" applyBorder="1" applyAlignment="1">
      <alignment vertical="center"/>
    </xf>
    <xf numFmtId="190" fontId="2" fillId="0" borderId="9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left" vertical="center" wrapText="1"/>
    </xf>
    <xf numFmtId="191" fontId="3" fillId="0" borderId="9" xfId="0" applyNumberFormat="1" applyFont="1" applyBorder="1" applyAlignment="1">
      <alignment vertical="center"/>
    </xf>
    <xf numFmtId="0" fontId="3" fillId="0" borderId="9" xfId="0" applyFont="1" applyBorder="1" applyAlignment="1">
      <alignment horizontal="right" vertical="center"/>
    </xf>
    <xf numFmtId="191" fontId="2" fillId="0" borderId="9" xfId="0" applyNumberFormat="1" applyFont="1" applyBorder="1" applyAlignment="1">
      <alignment vertical="center"/>
    </xf>
    <xf numFmtId="0" fontId="2" fillId="0" borderId="9" xfId="0" applyFont="1" applyBorder="1" applyAlignment="1">
      <alignment horizontal="right" vertical="center"/>
    </xf>
    <xf numFmtId="190" fontId="3" fillId="0" borderId="9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horizontal="left" vertical="center" wrapText="1" indent="1"/>
    </xf>
    <xf numFmtId="171" fontId="2" fillId="0" borderId="9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 quotePrefix="1">
      <alignment wrapText="1"/>
    </xf>
    <xf numFmtId="0" fontId="2" fillId="0" borderId="0" xfId="0" applyFont="1" applyAlignment="1" quotePrefix="1">
      <alignment vertical="top" wrapText="1"/>
    </xf>
    <xf numFmtId="0" fontId="2" fillId="0" borderId="0" xfId="0" applyFont="1" applyAlignment="1">
      <alignment/>
    </xf>
    <xf numFmtId="0" fontId="2" fillId="0" borderId="9" xfId="0" applyFont="1" applyBorder="1" applyAlignment="1">
      <alignment horizontal="center" vertical="center"/>
    </xf>
    <xf numFmtId="192" fontId="2" fillId="0" borderId="9" xfId="0" applyNumberFormat="1" applyFont="1" applyFill="1" applyBorder="1" applyAlignment="1">
      <alignment vertical="center"/>
    </xf>
    <xf numFmtId="191" fontId="2" fillId="0" borderId="9" xfId="0" applyNumberFormat="1" applyFont="1" applyFill="1" applyBorder="1" applyAlignment="1">
      <alignment vertical="center"/>
    </xf>
    <xf numFmtId="192" fontId="2" fillId="0" borderId="9" xfId="0" applyNumberFormat="1" applyFont="1" applyBorder="1" applyAlignment="1">
      <alignment vertical="center"/>
    </xf>
    <xf numFmtId="192" fontId="2" fillId="8" borderId="9" xfId="0" applyNumberFormat="1" applyFont="1" applyFill="1" applyBorder="1" applyAlignment="1">
      <alignment vertical="center"/>
    </xf>
    <xf numFmtId="191" fontId="2" fillId="8" borderId="9" xfId="0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0" fontId="2" fillId="0" borderId="1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190" fontId="3" fillId="0" borderId="15" xfId="0" applyNumberFormat="1" applyFont="1" applyBorder="1" applyAlignment="1">
      <alignment horizontal="left" vertical="center" wrapText="1"/>
    </xf>
    <xf numFmtId="190" fontId="3" fillId="0" borderId="14" xfId="0" applyNumberFormat="1" applyFont="1" applyBorder="1" applyAlignment="1">
      <alignment horizontal="left" vertical="center" wrapText="1"/>
    </xf>
    <xf numFmtId="190" fontId="3" fillId="0" borderId="25" xfId="0" applyNumberFormat="1" applyFont="1" applyBorder="1" applyAlignment="1">
      <alignment horizontal="left" vertical="center" wrapText="1"/>
    </xf>
    <xf numFmtId="190" fontId="2" fillId="0" borderId="15" xfId="0" applyNumberFormat="1" applyFont="1" applyBorder="1" applyAlignment="1">
      <alignment horizontal="left" vertical="center" wrapText="1"/>
    </xf>
    <xf numFmtId="190" fontId="2" fillId="0" borderId="14" xfId="0" applyNumberFormat="1" applyFont="1" applyBorder="1" applyAlignment="1">
      <alignment horizontal="left" vertical="center" wrapText="1"/>
    </xf>
    <xf numFmtId="190" fontId="2" fillId="0" borderId="25" xfId="0" applyNumberFormat="1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5" fillId="47" borderId="9" xfId="0" applyFont="1" applyFill="1" applyBorder="1" applyAlignment="1">
      <alignment horizontal="left"/>
    </xf>
    <xf numFmtId="0" fontId="45" fillId="47" borderId="26" xfId="0" applyFont="1" applyFill="1" applyBorder="1" applyAlignment="1">
      <alignment horizontal="left"/>
    </xf>
    <xf numFmtId="0" fontId="45" fillId="47" borderId="27" xfId="0" applyFont="1" applyFill="1" applyBorder="1" applyAlignment="1">
      <alignment horizontal="left"/>
    </xf>
    <xf numFmtId="0" fontId="45" fillId="47" borderId="28" xfId="0" applyFont="1" applyFill="1" applyBorder="1" applyAlignment="1">
      <alignment horizontal="left"/>
    </xf>
    <xf numFmtId="0" fontId="45" fillId="47" borderId="29" xfId="0" applyFont="1" applyFill="1" applyBorder="1" applyAlignment="1">
      <alignment horizontal="left"/>
    </xf>
    <xf numFmtId="0" fontId="45" fillId="47" borderId="30" xfId="0" applyFont="1" applyFill="1" applyBorder="1" applyAlignment="1">
      <alignment horizontal="left"/>
    </xf>
    <xf numFmtId="0" fontId="45" fillId="47" borderId="31" xfId="0" applyFont="1" applyFill="1" applyBorder="1" applyAlignment="1">
      <alignment horizontal="left"/>
    </xf>
    <xf numFmtId="191" fontId="3" fillId="0" borderId="15" xfId="0" applyNumberFormat="1" applyFont="1" applyBorder="1" applyAlignment="1">
      <alignment horizontal="left" vertical="center"/>
    </xf>
    <xf numFmtId="191" fontId="3" fillId="0" borderId="14" xfId="0" applyNumberFormat="1" applyFont="1" applyBorder="1" applyAlignment="1">
      <alignment horizontal="left" vertical="center"/>
    </xf>
    <xf numFmtId="191" fontId="3" fillId="0" borderId="25" xfId="0" applyNumberFormat="1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45" fillId="47" borderId="15" xfId="0" applyFont="1" applyFill="1" applyBorder="1" applyAlignment="1">
      <alignment horizontal="center"/>
    </xf>
    <xf numFmtId="0" fontId="45" fillId="47" borderId="14" xfId="0" applyFont="1" applyFill="1" applyBorder="1" applyAlignment="1">
      <alignment horizontal="center"/>
    </xf>
    <xf numFmtId="0" fontId="45" fillId="47" borderId="25" xfId="0" applyFont="1" applyFill="1" applyBorder="1" applyAlignment="1">
      <alignment horizontal="center"/>
    </xf>
    <xf numFmtId="0" fontId="45" fillId="47" borderId="9" xfId="0" applyFont="1" applyFill="1" applyBorder="1" applyAlignment="1">
      <alignment horizontal="center"/>
    </xf>
    <xf numFmtId="2" fontId="2" fillId="0" borderId="15" xfId="0" applyNumberFormat="1" applyFont="1" applyBorder="1" applyAlignment="1">
      <alignment horizontal="left" vertical="center" wrapText="1"/>
    </xf>
    <xf numFmtId="2" fontId="2" fillId="0" borderId="14" xfId="0" applyNumberFormat="1" applyFont="1" applyBorder="1" applyAlignment="1">
      <alignment horizontal="left" vertical="center" wrapText="1"/>
    </xf>
    <xf numFmtId="2" fontId="2" fillId="0" borderId="25" xfId="0" applyNumberFormat="1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 vertical="top" wrapText="1"/>
    </xf>
    <xf numFmtId="0" fontId="3" fillId="0" borderId="9" xfId="0" applyFont="1" applyBorder="1" applyAlignment="1">
      <alignment horizontal="left" vertical="center" wrapText="1"/>
    </xf>
    <xf numFmtId="0" fontId="45" fillId="47" borderId="9" xfId="0" applyFont="1" applyFill="1" applyBorder="1" applyAlignment="1">
      <alignment horizontal="center" wrapText="1"/>
    </xf>
    <xf numFmtId="0" fontId="45" fillId="47" borderId="9" xfId="0" applyFont="1" applyFill="1" applyBorder="1" applyAlignment="1">
      <alignment horizontal="left" vertical="top"/>
    </xf>
  </cellXfs>
  <cellStyles count="168">
    <cellStyle name="Normal" xfId="0"/>
    <cellStyle name="_070323 - 5yr opex BPQ (Final)" xfId="15"/>
    <cellStyle name="_070323 - 5yr opex BPQ (Final)_Copy of 08 9 DMS" xfId="16"/>
    <cellStyle name="_070323 - 5yr opex BPQ (Final)_Costs Customer System Charges Sept 2009 (1)" xfId="17"/>
    <cellStyle name="_070323 - 5yr opex BPQ (Final)_Sheet 3 2008-9" xfId="18"/>
    <cellStyle name="_ABC Model 2008" xfId="19"/>
    <cellStyle name="_Acc depreciation" xfId="20"/>
    <cellStyle name="_Comparison to 20067 values" xfId="21"/>
    <cellStyle name="_data" xfId="22"/>
    <cellStyle name="_EoE" xfId="23"/>
    <cellStyle name="_IS" xfId="24"/>
    <cellStyle name="_Ldn" xfId="25"/>
    <cellStyle name="_Monthly Value" xfId="26"/>
    <cellStyle name="_North West" xfId="27"/>
    <cellStyle name="_NW" xfId="28"/>
    <cellStyle name="_Price Model Output" xfId="29"/>
    <cellStyle name="_Repex" xfId="30"/>
    <cellStyle name="_RRP - Charges 2007-8" xfId="31"/>
    <cellStyle name="_RRP Map - Charges 2006-7 Rec" xfId="32"/>
    <cellStyle name="_RRP Map - Charges 2007-8 Emerge" xfId="33"/>
    <cellStyle name="_Sheet 1  2006-7" xfId="34"/>
    <cellStyle name="_Sheet 1  2006-7_1" xfId="35"/>
    <cellStyle name="_Sheet 2 2007-8" xfId="36"/>
    <cellStyle name="_Sheet1" xfId="37"/>
    <cellStyle name="_Sheet2" xfId="38"/>
    <cellStyle name="_Sheet2_1" xfId="39"/>
    <cellStyle name="_Sheet3" xfId="40"/>
    <cellStyle name="_WM" xfId="41"/>
    <cellStyle name="%" xfId="42"/>
    <cellStyle name="=C:\WINNT\SYSTEM32\COMMAND.COM" xfId="43"/>
    <cellStyle name="20% - Accent1" xfId="44"/>
    <cellStyle name="20% - Accent2" xfId="45"/>
    <cellStyle name="20% - Accent3" xfId="46"/>
    <cellStyle name="20% - Accent4" xfId="47"/>
    <cellStyle name="20% - Accent5" xfId="48"/>
    <cellStyle name="20% - Accent6" xfId="49"/>
    <cellStyle name="40% - Accent1" xfId="50"/>
    <cellStyle name="40% - Accent2" xfId="51"/>
    <cellStyle name="40% - Accent3" xfId="52"/>
    <cellStyle name="40% - Accent4" xfId="53"/>
    <cellStyle name="40% - Accent5" xfId="54"/>
    <cellStyle name="40% - Accent6" xfId="55"/>
    <cellStyle name="60% - Accent1" xfId="56"/>
    <cellStyle name="60% - Accent2" xfId="57"/>
    <cellStyle name="60% - Accent3" xfId="58"/>
    <cellStyle name="60% - Accent4" xfId="59"/>
    <cellStyle name="60% - Accent5" xfId="60"/>
    <cellStyle name="60% - Accent6" xfId="61"/>
    <cellStyle name="Accent1" xfId="62"/>
    <cellStyle name="Accent1 - 20%" xfId="63"/>
    <cellStyle name="Accent1 - 40%" xfId="64"/>
    <cellStyle name="Accent1 - 60%" xfId="65"/>
    <cellStyle name="Accent1_EoE" xfId="66"/>
    <cellStyle name="Accent2" xfId="67"/>
    <cellStyle name="Accent2 - 20%" xfId="68"/>
    <cellStyle name="Accent2 - 40%" xfId="69"/>
    <cellStyle name="Accent2 - 60%" xfId="70"/>
    <cellStyle name="Accent2_EoE" xfId="71"/>
    <cellStyle name="Accent3" xfId="72"/>
    <cellStyle name="Accent3 - 20%" xfId="73"/>
    <cellStyle name="Accent3 - 40%" xfId="74"/>
    <cellStyle name="Accent3 - 60%" xfId="75"/>
    <cellStyle name="Accent3_EoE" xfId="76"/>
    <cellStyle name="Accent4" xfId="77"/>
    <cellStyle name="Accent4 - 20%" xfId="78"/>
    <cellStyle name="Accent4 - 40%" xfId="79"/>
    <cellStyle name="Accent4 - 60%" xfId="80"/>
    <cellStyle name="Accent4_EoE" xfId="81"/>
    <cellStyle name="Accent5" xfId="82"/>
    <cellStyle name="Accent5 - 20%" xfId="83"/>
    <cellStyle name="Accent5 - 40%" xfId="84"/>
    <cellStyle name="Accent5 - 60%" xfId="85"/>
    <cellStyle name="Accent5_EoE" xfId="86"/>
    <cellStyle name="Accent6" xfId="87"/>
    <cellStyle name="Accent6 - 20%" xfId="88"/>
    <cellStyle name="Accent6 - 40%" xfId="89"/>
    <cellStyle name="Accent6 - 60%" xfId="90"/>
    <cellStyle name="Accent6_EoE" xfId="91"/>
    <cellStyle name="Bad" xfId="92"/>
    <cellStyle name="Calculation" xfId="93"/>
    <cellStyle name="Check Cell" xfId="94"/>
    <cellStyle name="Comma" xfId="95"/>
    <cellStyle name="Comma [0]" xfId="96"/>
    <cellStyle name="Comma 2" xfId="97"/>
    <cellStyle name="Comma 3" xfId="98"/>
    <cellStyle name="Comma 4" xfId="99"/>
    <cellStyle name="Currency" xfId="100"/>
    <cellStyle name="Currency [0]" xfId="101"/>
    <cellStyle name="Emphasis 1" xfId="102"/>
    <cellStyle name="Emphasis 2" xfId="103"/>
    <cellStyle name="Emphasis 3" xfId="104"/>
    <cellStyle name="Explanatory Text" xfId="105"/>
    <cellStyle name="Followed Hyperlink" xfId="106"/>
    <cellStyle name="Good" xfId="107"/>
    <cellStyle name="Heading 1" xfId="108"/>
    <cellStyle name="Heading 2" xfId="109"/>
    <cellStyle name="Heading 3" xfId="110"/>
    <cellStyle name="Heading 4" xfId="111"/>
    <cellStyle name="Hyperlink" xfId="112"/>
    <cellStyle name="Input" xfId="113"/>
    <cellStyle name="Linked Cell" xfId="114"/>
    <cellStyle name="Neutral" xfId="115"/>
    <cellStyle name="Normal 14 3" xfId="116"/>
    <cellStyle name="Normal 2" xfId="117"/>
    <cellStyle name="Normal 2 2" xfId="118"/>
    <cellStyle name="Normal 2 3" xfId="119"/>
    <cellStyle name="Normal 2 4" xfId="120"/>
    <cellStyle name="Normal 2_EoE" xfId="121"/>
    <cellStyle name="Normal 3" xfId="122"/>
    <cellStyle name="Normal_EoE RRP " xfId="123"/>
    <cellStyle name="Normal_EoE_3" xfId="124"/>
    <cellStyle name="Normal_Ldn RRP" xfId="125"/>
    <cellStyle name="Normal_NW RRP" xfId="126"/>
    <cellStyle name="Normal_Sheet1" xfId="127"/>
    <cellStyle name="Normal_WM RRP" xfId="128"/>
    <cellStyle name="Note" xfId="129"/>
    <cellStyle name="Output" xfId="130"/>
    <cellStyle name="Percent" xfId="131"/>
    <cellStyle name="Percent 2" xfId="132"/>
    <cellStyle name="Percent 3" xfId="133"/>
    <cellStyle name="Percent 4" xfId="134"/>
    <cellStyle name="Percent 5" xfId="135"/>
    <cellStyle name="SAPBEXaggData" xfId="136"/>
    <cellStyle name="SAPBEXaggDataEmph" xfId="137"/>
    <cellStyle name="SAPBEXaggItem" xfId="138"/>
    <cellStyle name="SAPBEXaggItemX" xfId="139"/>
    <cellStyle name="SAPBEXchaText" xfId="140"/>
    <cellStyle name="SAPBEXexcBad7" xfId="141"/>
    <cellStyle name="SAPBEXexcBad8" xfId="142"/>
    <cellStyle name="SAPBEXexcBad9" xfId="143"/>
    <cellStyle name="SAPBEXexcCritical4" xfId="144"/>
    <cellStyle name="SAPBEXexcCritical5" xfId="145"/>
    <cellStyle name="SAPBEXexcCritical6" xfId="146"/>
    <cellStyle name="SAPBEXexcGood1" xfId="147"/>
    <cellStyle name="SAPBEXexcGood2" xfId="148"/>
    <cellStyle name="SAPBEXexcGood3" xfId="149"/>
    <cellStyle name="SAPBEXfilterDrill" xfId="150"/>
    <cellStyle name="SAPBEXfilterItem" xfId="151"/>
    <cellStyle name="SAPBEXfilterText" xfId="152"/>
    <cellStyle name="SAPBEXformats" xfId="153"/>
    <cellStyle name="SAPBEXheaderItem" xfId="154"/>
    <cellStyle name="SAPBEXheaderText" xfId="155"/>
    <cellStyle name="SAPBEXHLevel0" xfId="156"/>
    <cellStyle name="SAPBEXHLevel0X" xfId="157"/>
    <cellStyle name="SAPBEXHLevel1" xfId="158"/>
    <cellStyle name="SAPBEXHLevel1X" xfId="159"/>
    <cellStyle name="SAPBEXHLevel2" xfId="160"/>
    <cellStyle name="SAPBEXHLevel2X" xfId="161"/>
    <cellStyle name="SAPBEXHLevel3" xfId="162"/>
    <cellStyle name="SAPBEXHLevel3X" xfId="163"/>
    <cellStyle name="SAPBEXinputData" xfId="164"/>
    <cellStyle name="SAPBEXItemHeader" xfId="165"/>
    <cellStyle name="SAPBEXresData" xfId="166"/>
    <cellStyle name="SAPBEXresDataEmph" xfId="167"/>
    <cellStyle name="SAPBEXresItem" xfId="168"/>
    <cellStyle name="SAPBEXresItemX" xfId="169"/>
    <cellStyle name="SAPBEXstdData" xfId="170"/>
    <cellStyle name="SAPBEXstdDataEmph" xfId="171"/>
    <cellStyle name="SAPBEXstdItem" xfId="172"/>
    <cellStyle name="SAPBEXstdItemX" xfId="173"/>
    <cellStyle name="SAPBEXtitle" xfId="174"/>
    <cellStyle name="SAPBEXunassignedItem" xfId="175"/>
    <cellStyle name="SAPBEXundefined" xfId="176"/>
    <cellStyle name="Sheet Title" xfId="177"/>
    <cellStyle name="Style 1" xfId="178"/>
    <cellStyle name="Title" xfId="179"/>
    <cellStyle name="Total" xfId="180"/>
    <cellStyle name="Warning Text" xfId="18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pgd/Documents%20and%20Settings\stephen.a.marland\Local%20Settings\Temporary%20Internet%20Files\OLKDF\LDZ%20Shrinkage%20Monthly%20Report%20Nov-07_v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pshared/sites/drr/Shared%20Documents/2009%2010%20Revenue%20Reporting%20Pack/Revenue%20Reporting%20Pack%20Templates/Submission/200910_London_Rev_RR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pgd/sites/Proj/GDPCR/AssetStrategy/GDUKBandISite/Shared%20Documents/Commercial%20Model/Knowledge%20Share/2012%20Plan%20Commercial%20Mode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pgd/Documents%20and%20Settings\shiv.singh.002\Local%20Settings\Temporary%20Internet%20Files\OLK1D6\DN%20Offtake%20Master%20List%20(Uses%202011%20OC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 Page"/>
      <sheetName val="Revenue Summary"/>
      <sheetName val="Page 2"/>
      <sheetName val="Page 3"/>
      <sheetName val="Page 4"/>
      <sheetName val="Page 5"/>
      <sheetName val="Page 6"/>
      <sheetName val="Page 7"/>
      <sheetName val="Purchasing Summary"/>
      <sheetName val="Year End Forecast"/>
      <sheetName val="Procurement Scehdule"/>
      <sheetName val="Accrual Data"/>
      <sheetName val="LDZ Budget"/>
      <sheetName val="Most Recent Forecast"/>
      <sheetName val="Actuals"/>
      <sheetName val="Budget Variance"/>
      <sheetName val="Throughput Variance"/>
      <sheetName val="Revenue"/>
      <sheetName val="Revenue Variance"/>
      <sheetName val="YEP Original SF"/>
      <sheetName val="Chartdata"/>
      <sheetName val="Incentive Slide"/>
      <sheetName val="Sensitivity Analysis Data"/>
      <sheetName val="Actual Demand To-date"/>
      <sheetName val="Demand for Mike"/>
      <sheetName val="PurchaseSummary"/>
      <sheetName val="Interbook Transfers"/>
      <sheetName val="Daily Trades"/>
      <sheetName val="SAP"/>
      <sheetName val="DS6 Based Shrinkage Demand"/>
      <sheetName val="ActDemand By Month"/>
      <sheetName val="ActualDemand By Day"/>
      <sheetName val="DD_EA"/>
      <sheetName val="DD_EM"/>
      <sheetName val="DD_NT"/>
      <sheetName val="DD_NW"/>
      <sheetName val="DD_WM"/>
      <sheetName val="DailyShrinkage"/>
    </sheetNames>
    <sheetDataSet>
      <sheetData sheetId="0">
        <row r="11">
          <cell r="A11">
            <v>39387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ing Page"/>
      <sheetName val="Contents"/>
      <sheetName val="Log"/>
      <sheetName val="Input Page"/>
      <sheetName val="Licence Condition Values"/>
      <sheetName val="NTS charges"/>
      <sheetName val="Gas prices"/>
      <sheetName val="workings"/>
      <sheetName val="Trans Act Forecast Return"/>
      <sheetName val="Trans Act Detailed Return"/>
      <sheetName val="Other revenue"/>
      <sheetName val="Recn to stat accts"/>
      <sheetName val="NG Reconciliation"/>
    </sheetNames>
    <sheetDataSet>
      <sheetData sheetId="3">
        <row r="8">
          <cell r="G8">
            <v>1.06390511594972</v>
          </cell>
          <cell r="H8">
            <v>1.10719</v>
          </cell>
          <cell r="I8">
            <v>1.1495</v>
          </cell>
        </row>
        <row r="9">
          <cell r="G9">
            <v>0.0554</v>
          </cell>
          <cell r="H9">
            <v>0.0363</v>
          </cell>
          <cell r="I9">
            <v>0.005</v>
          </cell>
        </row>
        <row r="19">
          <cell r="G19">
            <v>266.9629404183129</v>
          </cell>
          <cell r="H19">
            <v>295.311956</v>
          </cell>
          <cell r="I19">
            <v>317.117917</v>
          </cell>
        </row>
        <row r="95">
          <cell r="G95">
            <v>39.86154663963729</v>
          </cell>
          <cell r="H95">
            <v>86.01760730277354</v>
          </cell>
          <cell r="I95">
            <v>106.06028135420713</v>
          </cell>
        </row>
      </sheetData>
      <sheetData sheetId="4">
        <row r="65">
          <cell r="H65">
            <v>0.36</v>
          </cell>
          <cell r="I65">
            <v>0.36</v>
          </cell>
          <cell r="J65">
            <v>0.36</v>
          </cell>
          <cell r="K65">
            <v>0.36</v>
          </cell>
          <cell r="L65">
            <v>0.36</v>
          </cell>
        </row>
        <row r="66">
          <cell r="G66">
            <v>25.3</v>
          </cell>
          <cell r="H66">
            <v>93.02</v>
          </cell>
          <cell r="I66">
            <v>81.37</v>
          </cell>
          <cell r="J66">
            <v>84.48</v>
          </cell>
          <cell r="K66">
            <v>85.93</v>
          </cell>
          <cell r="L66">
            <v>81.55</v>
          </cell>
        </row>
      </sheetData>
      <sheetData sheetId="7">
        <row r="213">
          <cell r="H213">
            <v>271.52162746491865</v>
          </cell>
          <cell r="I213">
            <v>288.783550440951</v>
          </cell>
          <cell r="J213">
            <v>318.7920896519116</v>
          </cell>
          <cell r="K213">
            <v>4.5164709654403215</v>
          </cell>
          <cell r="L213">
            <v>6.184790965440321</v>
          </cell>
        </row>
        <row r="214">
          <cell r="H214">
            <v>266.9629404183129</v>
          </cell>
          <cell r="I214">
            <v>295.311956</v>
          </cell>
          <cell r="J214">
            <v>317.117917</v>
          </cell>
          <cell r="K214">
            <v>0</v>
          </cell>
          <cell r="L214">
            <v>0</v>
          </cell>
        </row>
        <row r="215">
          <cell r="H215">
            <v>0.015</v>
          </cell>
          <cell r="I215">
            <v>0.015</v>
          </cell>
          <cell r="J215">
            <v>0.015</v>
          </cell>
          <cell r="K215">
            <v>0</v>
          </cell>
          <cell r="L2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% Pk Firm Day"/>
      <sheetName val="Forecast-v-Actuals"/>
      <sheetName val="SP GG Ratio"/>
      <sheetName val="EA Data"/>
      <sheetName val="EA Chart"/>
      <sheetName val="EM Data"/>
      <sheetName val="EM Chart"/>
      <sheetName val="NT Data"/>
      <sheetName val="NT Chart"/>
      <sheetName val="NW Data"/>
      <sheetName val="NW Chart"/>
      <sheetName val="WM Data"/>
      <sheetName val="WM Chart"/>
      <sheetName val="2050 Peak Day Demands"/>
      <sheetName val="2050 Peak Day Chart"/>
      <sheetName val="2050 Peak Day LDZ Charts"/>
      <sheetName val="2050 Peak Day Vol"/>
      <sheetName val="2050 Peak Day LDZ Charts Vol"/>
      <sheetName val="2050 Pk Day Tables"/>
      <sheetName val="Green Gas Base Volume"/>
      <sheetName val="Green Gas Base Energy"/>
      <sheetName val="Green Gas Base Inc Sum"/>
      <sheetName val="All Data"/>
      <sheetName val="All Chart"/>
      <sheetName val="All Chart (3)"/>
      <sheetName val="RIIO-GD1-1"/>
      <sheetName val="All Data RIIO-GD1-2050"/>
      <sheetName val="RIIO-GD1-2050"/>
      <sheetName val="CapitalPlan"/>
      <sheetName val="DPSC"/>
      <sheetName val="DPSC (2)"/>
      <sheetName val="DPSC Chart"/>
      <sheetName val="LTDP Comparison"/>
      <sheetName val="LTDP Summary"/>
      <sheetName val="DN Sens Adj"/>
      <sheetName val="DN Sens Chart"/>
      <sheetName val="DN Sens Adj (2)"/>
      <sheetName val="DN Sens Chart Fuel"/>
      <sheetName val="DN Sens Chart Economy"/>
      <sheetName val="DN Sens Chart Conservation"/>
      <sheetName val="1 in 20 Peak Demand"/>
      <sheetName val="1 in 20 Peak Demand Forecasts"/>
      <sheetName val="East Anglia"/>
      <sheetName val="East Midlands"/>
      <sheetName val="North London"/>
      <sheetName val="North West"/>
      <sheetName val="West Midlands"/>
      <sheetName val="GD UK"/>
      <sheetName val="Actuals"/>
      <sheetName val="Notes"/>
      <sheetName val="Demands"/>
      <sheetName val="MNEPOR"/>
      <sheetName val="Diurnal Swings"/>
      <sheetName val="Pressures"/>
      <sheetName val="Assumed CV"/>
      <sheetName val="Prices"/>
      <sheetName val="Historic Prices"/>
      <sheetName val="Target Energy"/>
      <sheetName val="Final Volumes Yr0"/>
      <sheetName val="Final Energy Yr0"/>
      <sheetName val="Forecast Volumes original"/>
      <sheetName val="Forecast Volumes"/>
      <sheetName val="Forecast Energy"/>
      <sheetName val="Incentive Summary"/>
      <sheetName val="Bookings Comparison"/>
      <sheetName val="Submissions Check"/>
      <sheetName val="Section H Volumes"/>
      <sheetName val="Section H Energy"/>
      <sheetName val="Section H Inc Sum"/>
      <sheetName val="FC Energy BaseInitial"/>
      <sheetName val="Enduring Bookings"/>
      <sheetName val="Summary"/>
      <sheetName val="Interruption"/>
      <sheetName val="Incentive Gone Green"/>
      <sheetName val="Incentive Slow Progression"/>
      <sheetName val="Inc Sum Enduring"/>
      <sheetName val="Incentive Comparison"/>
      <sheetName val="Inc New Base"/>
      <sheetName val="Inc Upper Outer"/>
      <sheetName val="Inc Upper Inner"/>
      <sheetName val="Inc Lower Inner"/>
      <sheetName val="Inc Lower Outer"/>
      <sheetName val="Inc Base - FPS"/>
      <sheetName val="Optimise Yr1"/>
      <sheetName val="Yr1 Energy Incremental"/>
      <sheetName val="Yr1 Inc Sum Incremental"/>
      <sheetName val="Yr1 Energy No Incremental"/>
      <sheetName val="Yr1 Inc Sum No Incremental"/>
      <sheetName val="Optimise Yr2"/>
      <sheetName val="Yr2 Energy Incremental"/>
      <sheetName val="Yr2 Inc Sum Incremental"/>
      <sheetName val="Yr2 Energy No Incremental"/>
      <sheetName val="Yr2 Inc Sum No Incremental"/>
      <sheetName val="Max Forecast Volumes"/>
      <sheetName val="Max Forecast Energy"/>
      <sheetName val="Max Incentive Summary"/>
      <sheetName val="Optimise Chart"/>
      <sheetName val="QryOCS_Transitional_Extract"/>
      <sheetName val="QryOCS_Enduring_Extract"/>
      <sheetName val="QryDN_Allocations"/>
      <sheetName val="Final Allocations"/>
      <sheetName val="Allocation Summary"/>
      <sheetName val="Inc Allocations"/>
      <sheetName val="Misc"/>
      <sheetName val="Scaling Factors"/>
      <sheetName val="Baselines"/>
      <sheetName val="DRCC"/>
      <sheetName val="Instructions For Use"/>
      <sheetName val="Commercial Check"/>
      <sheetName val="Checklis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N Master List"/>
      <sheetName val="Licence"/>
      <sheetName val="ORAs (Latest Confirmed OCSs)"/>
    </sheetNames>
    <sheetDataSet>
      <sheetData sheetId="1">
        <row r="3">
          <cell r="A3" t="str">
            <v>Phillips Petroleum, Teeside </v>
          </cell>
          <cell r="B3" t="str">
            <v>DC </v>
          </cell>
          <cell r="C3">
            <v>3.69</v>
          </cell>
        </row>
        <row r="4">
          <cell r="A4" t="str">
            <v>Abson (Seabank Power Station phase I) </v>
          </cell>
          <cell r="B4" t="str">
            <v>DC - FIRM </v>
          </cell>
          <cell r="C4">
            <v>36.59</v>
          </cell>
        </row>
        <row r="5">
          <cell r="A5" t="str">
            <v>Bacton (Great Yarmouth) </v>
          </cell>
          <cell r="B5" t="str">
            <v>DC - FIRM </v>
          </cell>
          <cell r="C5">
            <v>20.04</v>
          </cell>
        </row>
        <row r="6">
          <cell r="A6" t="str">
            <v>Billingham ICI (Terra Billingham) </v>
          </cell>
          <cell r="B6" t="str">
            <v>DC - FIRM </v>
          </cell>
          <cell r="C6">
            <v>43.54</v>
          </cell>
        </row>
        <row r="7">
          <cell r="A7" t="str">
            <v>Blackness (BP Grangemouth) </v>
          </cell>
          <cell r="B7" t="str">
            <v>DC - FIRM </v>
          </cell>
          <cell r="C7">
            <v>27.29</v>
          </cell>
        </row>
        <row r="8">
          <cell r="A8" t="str">
            <v>Caldecott (Corby Power Station) </v>
          </cell>
          <cell r="B8" t="str">
            <v>DC - FIRM </v>
          </cell>
          <cell r="C8">
            <v>21.12</v>
          </cell>
        </row>
        <row r="9">
          <cell r="A9" t="str">
            <v>Deeside </v>
          </cell>
          <cell r="B9" t="str">
            <v>DC - FIRM </v>
          </cell>
          <cell r="C9">
            <v>28.48</v>
          </cell>
        </row>
        <row r="10">
          <cell r="A10" t="str">
            <v>Didcot B </v>
          </cell>
          <cell r="B10" t="str">
            <v>DC - FIRM </v>
          </cell>
          <cell r="C10">
            <v>50.47</v>
          </cell>
        </row>
        <row r="11">
          <cell r="A11" t="str">
            <v>Eastoft (Keadby) </v>
          </cell>
          <cell r="B11" t="str">
            <v>DC - FIRM </v>
          </cell>
          <cell r="C11">
            <v>36.06</v>
          </cell>
        </row>
        <row r="12">
          <cell r="A12" t="str">
            <v>Epping Green (Enfield Energy, aka Brimsdown) </v>
          </cell>
          <cell r="B12" t="str">
            <v>DC - FIRM </v>
          </cell>
          <cell r="C12">
            <v>18.41</v>
          </cell>
        </row>
        <row r="13">
          <cell r="A13" t="str">
            <v>Ferny Knoll (AM Paper) </v>
          </cell>
          <cell r="B13" t="str">
            <v>DC - FIRM </v>
          </cell>
          <cell r="C13">
            <v>1.08</v>
          </cell>
        </row>
        <row r="14">
          <cell r="A14" t="str">
            <v>Goole (Guardian Glass) </v>
          </cell>
          <cell r="B14" t="str">
            <v>DC - FIRM </v>
          </cell>
          <cell r="C14">
            <v>1.62</v>
          </cell>
        </row>
        <row r="15">
          <cell r="A15" t="str">
            <v>Gowkhall (Longannet) </v>
          </cell>
          <cell r="B15" t="str">
            <v>DC - FIRM </v>
          </cell>
          <cell r="C15">
            <v>43.32</v>
          </cell>
        </row>
        <row r="16">
          <cell r="A16" t="str">
            <v>Harwarden (Shotton, aka Shotton Paper) </v>
          </cell>
          <cell r="B16" t="str">
            <v>DC - FIRM </v>
          </cell>
          <cell r="C16">
            <v>11.59</v>
          </cell>
        </row>
        <row r="17">
          <cell r="A17" t="str">
            <v>Middle Stoke (Damhead Creek, aka Kingsnorth Power Station)</v>
          </cell>
          <cell r="B17" t="str">
            <v>DC - FIRM </v>
          </cell>
          <cell r="C17">
            <v>40.94</v>
          </cell>
        </row>
        <row r="18">
          <cell r="A18" t="str">
            <v>Pickmere (Winnington Power, aka Brunner Mond)</v>
          </cell>
          <cell r="B18" t="str">
            <v>DC - FIRM </v>
          </cell>
          <cell r="C18">
            <v>15.38</v>
          </cell>
        </row>
        <row r="19">
          <cell r="A19" t="str">
            <v>Rosehill (Saltend Power Station) </v>
          </cell>
          <cell r="B19" t="str">
            <v>DC - FIRM </v>
          </cell>
          <cell r="C19">
            <v>57.83</v>
          </cell>
        </row>
        <row r="20">
          <cell r="A20" t="str">
            <v>Ryehouse </v>
          </cell>
          <cell r="B20" t="str">
            <v>DC - FIRM </v>
          </cell>
          <cell r="C20">
            <v>38.66</v>
          </cell>
        </row>
        <row r="21">
          <cell r="A21" t="str">
            <v>Saddle Bow (Kings Lynn) </v>
          </cell>
          <cell r="B21" t="str">
            <v>DC - FIRM </v>
          </cell>
          <cell r="C21">
            <v>17.98</v>
          </cell>
        </row>
        <row r="22">
          <cell r="A22" t="str">
            <v>Saltend BPHP (BP Saltend HP) </v>
          </cell>
          <cell r="B22" t="str">
            <v>DC - FIRM </v>
          </cell>
          <cell r="C22">
            <v>9.1</v>
          </cell>
        </row>
        <row r="23">
          <cell r="A23" t="str">
            <v>Sandy Lane (Blackburn CHP, aka Sappi Paper Mill)</v>
          </cell>
          <cell r="B23" t="str">
            <v>DC - FIRM </v>
          </cell>
          <cell r="C23">
            <v>4.55</v>
          </cell>
        </row>
        <row r="24">
          <cell r="A24" t="str">
            <v>Seabank (Seabank Power Station phase II)</v>
          </cell>
          <cell r="B24" t="str">
            <v>DC - FIRM </v>
          </cell>
          <cell r="C24">
            <v>19.1</v>
          </cell>
        </row>
        <row r="25">
          <cell r="A25" t="str">
            <v>Shellstar (aka Kemira, not Kemira CHP) </v>
          </cell>
          <cell r="B25" t="str">
            <v>DC - FIRM </v>
          </cell>
          <cell r="C25">
            <v>13.97</v>
          </cell>
        </row>
        <row r="26">
          <cell r="A26" t="str">
            <v>Shotwick (Bridgewater Paper) </v>
          </cell>
          <cell r="B26" t="str">
            <v>DC - FIRM </v>
          </cell>
          <cell r="C26">
            <v>5.52</v>
          </cell>
        </row>
        <row r="27">
          <cell r="A27" t="str">
            <v>St. Fergus (Peterhead) </v>
          </cell>
          <cell r="B27" t="str">
            <v>DC - FIRM </v>
          </cell>
          <cell r="C27">
            <v>108.3</v>
          </cell>
        </row>
        <row r="28">
          <cell r="A28" t="str">
            <v>St. Neots (Little Barford) </v>
          </cell>
          <cell r="B28" t="str">
            <v>DC - FIRM </v>
          </cell>
          <cell r="C28">
            <v>35.2</v>
          </cell>
        </row>
        <row r="29">
          <cell r="A29" t="str">
            <v>Stallingborough </v>
          </cell>
          <cell r="B29" t="str">
            <v>DC - FIRM </v>
          </cell>
          <cell r="C29">
            <v>28.16</v>
          </cell>
        </row>
        <row r="30">
          <cell r="A30" t="str">
            <v>Stallingborough </v>
          </cell>
          <cell r="B30" t="str">
            <v>DC - FIRM </v>
          </cell>
          <cell r="C30">
            <v>38.34</v>
          </cell>
        </row>
        <row r="31">
          <cell r="A31" t="str">
            <v>Stanford Le Hope (Coryton) </v>
          </cell>
          <cell r="B31" t="str">
            <v>DC - FIRM </v>
          </cell>
          <cell r="C31">
            <v>36.61</v>
          </cell>
        </row>
        <row r="32">
          <cell r="A32" t="str">
            <v>Staythorpe PH1 </v>
          </cell>
          <cell r="B32" t="str">
            <v>DC - FIRM </v>
          </cell>
          <cell r="C32">
            <v>38.12</v>
          </cell>
        </row>
        <row r="33">
          <cell r="A33" t="str">
            <v>Staythorpe PH2 </v>
          </cell>
          <cell r="B33" t="str">
            <v>DC - FIRM </v>
          </cell>
          <cell r="C33">
            <v>38.12</v>
          </cell>
        </row>
        <row r="34">
          <cell r="A34" t="str">
            <v>Sutton Bridge </v>
          </cell>
          <cell r="B34" t="str">
            <v>DC - FIRM </v>
          </cell>
          <cell r="C34">
            <v>37.47</v>
          </cell>
        </row>
        <row r="35">
          <cell r="A35" t="str">
            <v>Teesside (BASF, aka BASF Teesside) </v>
          </cell>
          <cell r="B35" t="str">
            <v>DC - FIRM </v>
          </cell>
          <cell r="C35">
            <v>9.75</v>
          </cell>
        </row>
        <row r="36">
          <cell r="A36" t="str">
            <v>Teesside Hydrogen </v>
          </cell>
          <cell r="B36" t="str">
            <v>DC - FIRM </v>
          </cell>
          <cell r="C36">
            <v>6.61</v>
          </cell>
        </row>
        <row r="37">
          <cell r="A37" t="str">
            <v>Terra Nitrogen (aka ICI/Terra Severnside)</v>
          </cell>
          <cell r="B37" t="str">
            <v>DC - FIRM </v>
          </cell>
          <cell r="C37">
            <v>13.1</v>
          </cell>
        </row>
        <row r="38">
          <cell r="A38" t="str">
            <v>Thornton Curtis (Humber Refinery, aka Immingham)</v>
          </cell>
          <cell r="B38" t="str">
            <v>DC - FIRM </v>
          </cell>
          <cell r="C38">
            <v>46.89</v>
          </cell>
        </row>
        <row r="39">
          <cell r="A39" t="str">
            <v>Thornton Curtis (Killingholme A) </v>
          </cell>
          <cell r="B39" t="str">
            <v>DC - FIRM </v>
          </cell>
          <cell r="C39">
            <v>36.28</v>
          </cell>
        </row>
        <row r="40">
          <cell r="A40" t="str">
            <v>Tonna (Baglan Bay) </v>
          </cell>
          <cell r="B40" t="str">
            <v>DC - FIRM </v>
          </cell>
          <cell r="C40">
            <v>26.75</v>
          </cell>
        </row>
        <row r="41">
          <cell r="A41" t="str">
            <v>Weston Point (Castner Kelner, aka ICI Runcorn)</v>
          </cell>
          <cell r="B41" t="str">
            <v>DC - FIRM </v>
          </cell>
          <cell r="C41">
            <v>11.7</v>
          </cell>
        </row>
        <row r="42">
          <cell r="A42" t="str">
            <v>Weston Point (Rocksavage) </v>
          </cell>
          <cell r="B42" t="str">
            <v>DC - FIRM </v>
          </cell>
          <cell r="C42">
            <v>38.19</v>
          </cell>
        </row>
        <row r="43">
          <cell r="A43" t="str">
            <v>Wragg Marsh (Spalding)</v>
          </cell>
          <cell r="B43" t="str">
            <v>DC - FIRM </v>
          </cell>
          <cell r="C43">
            <v>42.02</v>
          </cell>
        </row>
        <row r="44">
          <cell r="A44" t="str">
            <v>Zeneca (ICI Avecia, aka 'Zenica') </v>
          </cell>
          <cell r="B44" t="str">
            <v>DC - FIRM </v>
          </cell>
          <cell r="C44">
            <v>0.11</v>
          </cell>
        </row>
        <row r="45">
          <cell r="A45" t="str">
            <v>Barking (Horndon) </v>
          </cell>
          <cell r="B45" t="str">
            <v>DC – INTERRUPTIBLE</v>
          </cell>
          <cell r="C45">
            <v>58.59</v>
          </cell>
        </row>
        <row r="46">
          <cell r="A46" t="str">
            <v>Blyborough (Brigg) </v>
          </cell>
          <cell r="B46" t="str">
            <v>DC – INTERRUPTIBLE</v>
          </cell>
          <cell r="C46">
            <v>16.89</v>
          </cell>
        </row>
        <row r="47">
          <cell r="A47" t="str">
            <v>Blyborough (Cottam) </v>
          </cell>
          <cell r="B47" t="str">
            <v>DC – INTERRUPTIBLE</v>
          </cell>
          <cell r="C47">
            <v>17.54</v>
          </cell>
        </row>
        <row r="48">
          <cell r="A48" t="str">
            <v>Burton Point (Connahs Quay) </v>
          </cell>
          <cell r="B48" t="str">
            <v>DC – INTERRUPTIBLE</v>
          </cell>
          <cell r="C48">
            <v>73.21</v>
          </cell>
        </row>
        <row r="49">
          <cell r="A49" t="str">
            <v>Didcot A </v>
          </cell>
          <cell r="B49" t="str">
            <v>DC – INTERRUPTIBLE</v>
          </cell>
          <cell r="C49">
            <v>87.29</v>
          </cell>
        </row>
        <row r="50">
          <cell r="A50" t="str">
            <v>Eastoft (Keadby Blackstart) </v>
          </cell>
          <cell r="B50" t="str">
            <v>DC – INTERRUPTIBLE</v>
          </cell>
          <cell r="C50">
            <v>2.38</v>
          </cell>
        </row>
        <row r="51">
          <cell r="A51" t="str">
            <v>Enron Billingham </v>
          </cell>
          <cell r="B51" t="str">
            <v>DC – INTERRUPTIBLE</v>
          </cell>
          <cell r="C51">
            <v>121.51</v>
          </cell>
        </row>
        <row r="52">
          <cell r="A52" t="str">
            <v>Hollingsgreen (Hays Chemicals) </v>
          </cell>
          <cell r="B52" t="str">
            <v>DC – INTERRUPTIBLE</v>
          </cell>
          <cell r="C52">
            <v>3.25</v>
          </cell>
        </row>
        <row r="53">
          <cell r="A53" t="str">
            <v>Medway (aka Isle of Grain Power Station, NOT Grain Power) </v>
          </cell>
          <cell r="B53" t="str">
            <v>DC – INTERRUPTIBLE</v>
          </cell>
          <cell r="C53">
            <v>38.12</v>
          </cell>
        </row>
        <row r="54">
          <cell r="A54" t="str">
            <v>Peterborough (Peterborough Power Station)</v>
          </cell>
          <cell r="B54" t="str">
            <v>DC – INTERRUPTIBLE</v>
          </cell>
          <cell r="C54">
            <v>23.28</v>
          </cell>
        </row>
        <row r="55">
          <cell r="A55" t="str">
            <v>Roosecote (Roosecote Power Station) </v>
          </cell>
          <cell r="B55" t="str">
            <v>DC – INTERRUPTIBLE</v>
          </cell>
          <cell r="C55">
            <v>14.73</v>
          </cell>
        </row>
        <row r="56">
          <cell r="A56" t="str">
            <v>Sellafield Power Station </v>
          </cell>
          <cell r="B56" t="str">
            <v>DC – INTERRUPTIBLE</v>
          </cell>
          <cell r="C56">
            <v>12.35</v>
          </cell>
        </row>
        <row r="57">
          <cell r="A57" t="str">
            <v>Shellstar (aka Kemira, not Kemira CHP) </v>
          </cell>
          <cell r="B57" t="str">
            <v>DC – INTERRUPTIBLE</v>
          </cell>
          <cell r="C57">
            <v>2.27</v>
          </cell>
        </row>
        <row r="58">
          <cell r="A58" t="str">
            <v>Thornton Curtis (Killingholm B) </v>
          </cell>
          <cell r="B58" t="str">
            <v>DC – INTERRUPTIBLE</v>
          </cell>
          <cell r="C58">
            <v>44.94</v>
          </cell>
        </row>
        <row r="59">
          <cell r="A59" t="str">
            <v>Bacton </v>
          </cell>
          <cell r="B59" t="str">
            <v>GDN (EA) </v>
          </cell>
          <cell r="C59">
            <v>3.66</v>
          </cell>
        </row>
        <row r="60">
          <cell r="A60" t="str">
            <v>Brisley </v>
          </cell>
          <cell r="B60" t="str">
            <v>GDN (EA) </v>
          </cell>
          <cell r="C60">
            <v>3.11</v>
          </cell>
        </row>
        <row r="61">
          <cell r="A61" t="str">
            <v>Cambridge </v>
          </cell>
          <cell r="B61" t="str">
            <v>GDN (EA) </v>
          </cell>
          <cell r="C61">
            <v>0</v>
          </cell>
        </row>
        <row r="62">
          <cell r="A62" t="str">
            <v>Great Wilbraham </v>
          </cell>
          <cell r="B62" t="str">
            <v>GDN (EA) </v>
          </cell>
          <cell r="C62">
            <v>35.59</v>
          </cell>
        </row>
        <row r="63">
          <cell r="A63" t="str">
            <v>Matching Green </v>
          </cell>
          <cell r="B63" t="str">
            <v>GDN (EA) </v>
          </cell>
          <cell r="C63">
            <v>83.85</v>
          </cell>
        </row>
        <row r="64">
          <cell r="A64" t="str">
            <v>Peterborough Eye/Tee </v>
          </cell>
          <cell r="B64" t="str">
            <v>GDN (EA) </v>
          </cell>
          <cell r="C64">
            <v>25.45</v>
          </cell>
        </row>
        <row r="65">
          <cell r="A65" t="str">
            <v>Roudham Heath </v>
          </cell>
          <cell r="B65" t="str">
            <v>GDN (EA) </v>
          </cell>
          <cell r="C65">
            <v>14.7</v>
          </cell>
        </row>
        <row r="66">
          <cell r="A66" t="str">
            <v>Royston </v>
          </cell>
          <cell r="B66" t="str">
            <v>GDN (EA) </v>
          </cell>
          <cell r="C66">
            <v>2.67</v>
          </cell>
        </row>
        <row r="67">
          <cell r="A67" t="str">
            <v>West Winch</v>
          </cell>
          <cell r="B67" t="str">
            <v>GDN (EA) </v>
          </cell>
          <cell r="C67">
            <v>11.69</v>
          </cell>
        </row>
        <row r="68">
          <cell r="A68" t="str">
            <v>Whitwell </v>
          </cell>
          <cell r="B68" t="str">
            <v>GDN (EA) </v>
          </cell>
          <cell r="C68">
            <v>161.87</v>
          </cell>
        </row>
        <row r="69">
          <cell r="A69" t="str">
            <v>Yelverton </v>
          </cell>
          <cell r="B69" t="str">
            <v>GDN (EA) </v>
          </cell>
          <cell r="C69">
            <v>84.44</v>
          </cell>
        </row>
        <row r="70">
          <cell r="A70" t="str">
            <v>Alrewas </v>
          </cell>
          <cell r="B70" t="str">
            <v>GDN (EM) </v>
          </cell>
          <cell r="C70">
            <v>92.15</v>
          </cell>
        </row>
        <row r="71">
          <cell r="A71" t="str">
            <v>Blaby </v>
          </cell>
          <cell r="B71" t="str">
            <v>GDN (EM) </v>
          </cell>
          <cell r="C71">
            <v>11.03</v>
          </cell>
        </row>
        <row r="72">
          <cell r="A72" t="str">
            <v>Blyborough </v>
          </cell>
          <cell r="B72" t="str">
            <v>GDN (EM) </v>
          </cell>
          <cell r="C72">
            <v>90.89</v>
          </cell>
        </row>
        <row r="73">
          <cell r="A73" t="str">
            <v>Caldecott </v>
          </cell>
          <cell r="B73" t="str">
            <v>GDN (EM) </v>
          </cell>
          <cell r="C73">
            <v>11.08</v>
          </cell>
        </row>
        <row r="74">
          <cell r="A74" t="str">
            <v>Drointon </v>
          </cell>
          <cell r="B74" t="str">
            <v>GDN (EM) </v>
          </cell>
          <cell r="C74">
            <v>107.51</v>
          </cell>
        </row>
        <row r="75">
          <cell r="A75" t="str">
            <v>Gosberton </v>
          </cell>
          <cell r="B75" t="str">
            <v>GDN (EM) </v>
          </cell>
          <cell r="C75">
            <v>15.79</v>
          </cell>
        </row>
        <row r="76">
          <cell r="A76" t="str">
            <v>Kirkstead </v>
          </cell>
          <cell r="B76" t="str">
            <v>GDN (EM) </v>
          </cell>
          <cell r="C76">
            <v>1.21</v>
          </cell>
        </row>
        <row r="77">
          <cell r="A77" t="str">
            <v>Market Harborough </v>
          </cell>
          <cell r="B77" t="str">
            <v>GDN (EM) </v>
          </cell>
          <cell r="C77">
            <v>9.48</v>
          </cell>
        </row>
        <row r="78">
          <cell r="A78" t="str">
            <v>Silk Willoughby </v>
          </cell>
          <cell r="B78" t="str">
            <v>GDN (EM) </v>
          </cell>
          <cell r="C78">
            <v>3.53</v>
          </cell>
        </row>
        <row r="79">
          <cell r="A79" t="str">
            <v>Sutton Bridge </v>
          </cell>
          <cell r="B79" t="str">
            <v>GDN (EM) </v>
          </cell>
          <cell r="C79">
            <v>1.15</v>
          </cell>
        </row>
        <row r="80">
          <cell r="A80" t="str">
            <v>Thornton Curtis (DN) </v>
          </cell>
          <cell r="B80" t="str">
            <v>GDN (EM) </v>
          </cell>
          <cell r="C80">
            <v>106.64</v>
          </cell>
        </row>
        <row r="81">
          <cell r="A81" t="str">
            <v>Tur Langton </v>
          </cell>
          <cell r="B81" t="str">
            <v>GDN (EM) </v>
          </cell>
          <cell r="C81">
            <v>82.52</v>
          </cell>
        </row>
        <row r="82">
          <cell r="A82" t="str">
            <v>Walesby </v>
          </cell>
          <cell r="B82" t="str">
            <v>GDN (EM) </v>
          </cell>
          <cell r="C82">
            <v>0.93</v>
          </cell>
        </row>
        <row r="83">
          <cell r="A83" t="str">
            <v>Asselby </v>
          </cell>
          <cell r="B83" t="str">
            <v>GDN (NE) </v>
          </cell>
          <cell r="C83">
            <v>3.64</v>
          </cell>
        </row>
        <row r="84">
          <cell r="A84" t="str">
            <v>Baldersby </v>
          </cell>
          <cell r="B84" t="str">
            <v>GDN (NE) </v>
          </cell>
          <cell r="C84">
            <v>1.34</v>
          </cell>
        </row>
        <row r="85">
          <cell r="A85" t="str">
            <v>Burley Bank </v>
          </cell>
          <cell r="B85" t="str">
            <v>GDN (NE) </v>
          </cell>
          <cell r="C85">
            <v>20.31</v>
          </cell>
        </row>
        <row r="86">
          <cell r="A86" t="str">
            <v>Ganstead </v>
          </cell>
          <cell r="B86" t="str">
            <v>GDN (NE) </v>
          </cell>
          <cell r="C86">
            <v>23.15</v>
          </cell>
        </row>
        <row r="87">
          <cell r="A87" t="str">
            <v>Pannal </v>
          </cell>
          <cell r="B87" t="str">
            <v>GDN (NE) </v>
          </cell>
          <cell r="C87">
            <v>148.41</v>
          </cell>
        </row>
        <row r="88">
          <cell r="A88" t="str">
            <v>Paull </v>
          </cell>
          <cell r="B88" t="str">
            <v>GDN (NE) </v>
          </cell>
          <cell r="C88">
            <v>38.14</v>
          </cell>
        </row>
        <row r="89">
          <cell r="A89" t="str">
            <v>Pickering </v>
          </cell>
          <cell r="B89" t="str">
            <v>GDN (NE) </v>
          </cell>
          <cell r="C89">
            <v>9.38</v>
          </cell>
        </row>
        <row r="90">
          <cell r="A90" t="str">
            <v>Rawcliffe </v>
          </cell>
          <cell r="B90" t="str">
            <v>GDN (NE) </v>
          </cell>
          <cell r="C90">
            <v>3.42</v>
          </cell>
        </row>
        <row r="91">
          <cell r="A91" t="str">
            <v>Towton </v>
          </cell>
          <cell r="B91" t="str">
            <v>GDN (NE) </v>
          </cell>
          <cell r="C91">
            <v>81.13</v>
          </cell>
        </row>
        <row r="92">
          <cell r="A92" t="str">
            <v>Bishop Auckland </v>
          </cell>
          <cell r="B92" t="str">
            <v>GDN (NO) </v>
          </cell>
          <cell r="C92">
            <v>69.26</v>
          </cell>
        </row>
        <row r="93">
          <cell r="A93" t="str">
            <v>Coldstream </v>
          </cell>
          <cell r="B93" t="str">
            <v>GDN (NO) </v>
          </cell>
          <cell r="C93">
            <v>1.93</v>
          </cell>
        </row>
        <row r="94">
          <cell r="A94" t="str">
            <v>Corbridge </v>
          </cell>
          <cell r="B94" t="str">
            <v>GDN (NO) </v>
          </cell>
          <cell r="C94">
            <v>0.07</v>
          </cell>
        </row>
        <row r="95">
          <cell r="A95" t="str">
            <v>Cowpen Bewley </v>
          </cell>
          <cell r="B95" t="str">
            <v>GDN (NO) </v>
          </cell>
          <cell r="C95">
            <v>53.71</v>
          </cell>
        </row>
        <row r="96">
          <cell r="A96" t="str">
            <v>Elton </v>
          </cell>
          <cell r="B96" t="str">
            <v>GDN (NO) </v>
          </cell>
          <cell r="C96">
            <v>33.26</v>
          </cell>
        </row>
        <row r="97">
          <cell r="A97" t="str">
            <v>Guyzance </v>
          </cell>
          <cell r="B97" t="str">
            <v>GDN (NO) </v>
          </cell>
          <cell r="C97">
            <v>2.19</v>
          </cell>
        </row>
        <row r="98">
          <cell r="A98" t="str">
            <v>Humbleton</v>
          </cell>
          <cell r="B98" t="str">
            <v>GDN (NO) </v>
          </cell>
          <cell r="C98">
            <v>0.15</v>
          </cell>
        </row>
        <row r="99">
          <cell r="A99" t="str">
            <v>Keld </v>
          </cell>
          <cell r="B99" t="str">
            <v>GDN (NO) </v>
          </cell>
          <cell r="C99">
            <v>1.7</v>
          </cell>
        </row>
        <row r="100">
          <cell r="A100" t="str">
            <v>Little Burdon </v>
          </cell>
          <cell r="B100" t="str">
            <v>GDN (NO) </v>
          </cell>
          <cell r="C100">
            <v>17.75</v>
          </cell>
        </row>
        <row r="101">
          <cell r="A101" t="str">
            <v>Melkinthorpe</v>
          </cell>
          <cell r="B101" t="str">
            <v>GDN (NO) </v>
          </cell>
          <cell r="C101">
            <v>0.34</v>
          </cell>
        </row>
        <row r="102">
          <cell r="A102" t="str">
            <v>Saltwick Pressure Controlled </v>
          </cell>
          <cell r="B102" t="str">
            <v>GDN (NO) </v>
          </cell>
          <cell r="C102">
            <v>9.22</v>
          </cell>
        </row>
        <row r="103">
          <cell r="A103" t="str">
            <v>Saltwick Volumetric Controlled </v>
          </cell>
          <cell r="B103" t="str">
            <v>GDN (NO) </v>
          </cell>
          <cell r="C103">
            <v>69.26</v>
          </cell>
        </row>
        <row r="104">
          <cell r="A104" t="str">
            <v>Thrintoft </v>
          </cell>
          <cell r="B104" t="str">
            <v>GDN (NO) </v>
          </cell>
          <cell r="C104">
            <v>5.16</v>
          </cell>
        </row>
        <row r="105">
          <cell r="A105" t="str">
            <v>Towlaw </v>
          </cell>
          <cell r="B105" t="str">
            <v>GDN (NO) </v>
          </cell>
          <cell r="C105">
            <v>0.55</v>
          </cell>
        </row>
        <row r="106">
          <cell r="A106" t="str">
            <v>Wetheral </v>
          </cell>
          <cell r="B106" t="str">
            <v>GDN (NO) </v>
          </cell>
          <cell r="C106">
            <v>26.86</v>
          </cell>
        </row>
        <row r="107">
          <cell r="A107" t="str">
            <v>Horndon </v>
          </cell>
          <cell r="B107" t="str">
            <v>GDN (NT) </v>
          </cell>
          <cell r="C107">
            <v>46.41</v>
          </cell>
        </row>
        <row r="108">
          <cell r="A108" t="str">
            <v>Luxborough Lane </v>
          </cell>
          <cell r="B108" t="str">
            <v>GDN (NT) </v>
          </cell>
          <cell r="C108">
            <v>165.3</v>
          </cell>
        </row>
        <row r="109">
          <cell r="A109" t="str">
            <v>Peters Green </v>
          </cell>
          <cell r="B109" t="str">
            <v>GDN (NT) </v>
          </cell>
          <cell r="C109">
            <v>348.98</v>
          </cell>
        </row>
        <row r="110">
          <cell r="A110" t="str">
            <v>Peters Green South Mimms </v>
          </cell>
          <cell r="B110" t="str">
            <v>GDN (NT) </v>
          </cell>
          <cell r="C110">
            <v>0</v>
          </cell>
        </row>
        <row r="111">
          <cell r="A111" t="str">
            <v>Winkfield </v>
          </cell>
          <cell r="B111" t="str">
            <v>GDN (NT) </v>
          </cell>
          <cell r="C111">
            <v>15.91</v>
          </cell>
        </row>
        <row r="112">
          <cell r="A112" t="str">
            <v>Audley </v>
          </cell>
          <cell r="B112" t="str">
            <v>GDN (NW) </v>
          </cell>
          <cell r="C112">
            <v>8.2</v>
          </cell>
        </row>
        <row r="113">
          <cell r="A113" t="str">
            <v>Blackrod </v>
          </cell>
          <cell r="B113" t="str">
            <v>GDN (NW) </v>
          </cell>
          <cell r="C113">
            <v>136.81</v>
          </cell>
        </row>
        <row r="114">
          <cell r="A114" t="str">
            <v>Ecclestone </v>
          </cell>
          <cell r="B114" t="str">
            <v>GDN (NW) </v>
          </cell>
          <cell r="C114">
            <v>21.14</v>
          </cell>
        </row>
        <row r="115">
          <cell r="A115" t="str">
            <v>Holmes Chapel </v>
          </cell>
          <cell r="B115" t="str">
            <v>GDN (NW) </v>
          </cell>
          <cell r="C115">
            <v>20.83</v>
          </cell>
        </row>
        <row r="116">
          <cell r="A116" t="str">
            <v>Lupton </v>
          </cell>
          <cell r="B116" t="str">
            <v>GDN (NW) </v>
          </cell>
          <cell r="C116">
            <v>16.23</v>
          </cell>
        </row>
        <row r="117">
          <cell r="A117" t="str">
            <v>Malpas </v>
          </cell>
          <cell r="B117" t="str">
            <v>GDN (NW) </v>
          </cell>
          <cell r="C117">
            <v>0.49</v>
          </cell>
        </row>
        <row r="118">
          <cell r="A118" t="str">
            <v>Mickle Trafford </v>
          </cell>
          <cell r="B118" t="str">
            <v>GDN (NW) </v>
          </cell>
          <cell r="C118">
            <v>29.58</v>
          </cell>
        </row>
        <row r="119">
          <cell r="A119" t="str">
            <v>Partington </v>
          </cell>
          <cell r="B119" t="str">
            <v>GDN (NW) </v>
          </cell>
          <cell r="C119">
            <v>96.29</v>
          </cell>
        </row>
        <row r="120">
          <cell r="A120" t="str">
            <v>Samlesbury </v>
          </cell>
          <cell r="B120" t="str">
            <v>GDN (NW) </v>
          </cell>
          <cell r="C120">
            <v>140.68</v>
          </cell>
        </row>
        <row r="121">
          <cell r="A121" t="str">
            <v>Warburton </v>
          </cell>
          <cell r="B121" t="str">
            <v>GDN (NW) </v>
          </cell>
          <cell r="C121">
            <v>107.25</v>
          </cell>
        </row>
        <row r="122">
          <cell r="A122" t="str">
            <v>Weston Point </v>
          </cell>
          <cell r="B122" t="str">
            <v>GDN (NW) </v>
          </cell>
          <cell r="C122">
            <v>30.64</v>
          </cell>
        </row>
        <row r="123">
          <cell r="A123" t="str">
            <v>Aberdeen </v>
          </cell>
          <cell r="B123" t="str">
            <v>GDN (SC) </v>
          </cell>
          <cell r="C123">
            <v>38.44</v>
          </cell>
        </row>
        <row r="124">
          <cell r="A124" t="str">
            <v>Armadale </v>
          </cell>
          <cell r="B124" t="str">
            <v>GDN (SC) </v>
          </cell>
          <cell r="C124">
            <v>3.01</v>
          </cell>
        </row>
        <row r="125">
          <cell r="A125" t="str">
            <v>Balgray </v>
          </cell>
          <cell r="B125" t="str">
            <v>GDN (SC) </v>
          </cell>
          <cell r="C125">
            <v>11.4</v>
          </cell>
        </row>
        <row r="126">
          <cell r="A126" t="str">
            <v>Bathgate </v>
          </cell>
          <cell r="B126" t="str">
            <v>GDN (SC) </v>
          </cell>
          <cell r="C126">
            <v>24.22</v>
          </cell>
        </row>
        <row r="127">
          <cell r="A127" t="str">
            <v>Broxburn </v>
          </cell>
          <cell r="B127" t="str">
            <v>GDN (SC) </v>
          </cell>
          <cell r="C127">
            <v>64.37</v>
          </cell>
        </row>
        <row r="128">
          <cell r="A128" t="str">
            <v>Careston </v>
          </cell>
          <cell r="B128" t="str">
            <v>GDN (SC) </v>
          </cell>
          <cell r="C128">
            <v>3.05</v>
          </cell>
        </row>
        <row r="129">
          <cell r="A129" t="str">
            <v>Drum </v>
          </cell>
          <cell r="B129" t="str">
            <v>GDN (SC) </v>
          </cell>
          <cell r="C129">
            <v>77.53</v>
          </cell>
        </row>
        <row r="130">
          <cell r="A130" t="str">
            <v>Glenmavis </v>
          </cell>
          <cell r="B130" t="str">
            <v>GDN (SC) </v>
          </cell>
          <cell r="C130">
            <v>145.79</v>
          </cell>
        </row>
        <row r="131">
          <cell r="A131" t="str">
            <v>Hume </v>
          </cell>
          <cell r="B131" t="str">
            <v>GDN (SC) </v>
          </cell>
          <cell r="C131">
            <v>1.22</v>
          </cell>
        </row>
        <row r="132">
          <cell r="A132" t="str">
            <v>Kinknockie </v>
          </cell>
          <cell r="B132" t="str">
            <v>GDN (SC) </v>
          </cell>
          <cell r="C132">
            <v>2.35</v>
          </cell>
        </row>
        <row r="133">
          <cell r="A133" t="str">
            <v>Langholm </v>
          </cell>
          <cell r="B133" t="str">
            <v>GDN (SC) </v>
          </cell>
          <cell r="C133">
            <v>0.15</v>
          </cell>
        </row>
        <row r="134">
          <cell r="A134" t="str">
            <v>Lauderhill </v>
          </cell>
          <cell r="B134" t="str">
            <v>GDN (SC) </v>
          </cell>
          <cell r="C134">
            <v>0</v>
          </cell>
        </row>
        <row r="135">
          <cell r="A135" t="str">
            <v>Lockerbie </v>
          </cell>
          <cell r="B135" t="str">
            <v>GDN (SC) </v>
          </cell>
          <cell r="C135">
            <v>5.7</v>
          </cell>
        </row>
        <row r="136">
          <cell r="A136" t="str">
            <v>Mosside </v>
          </cell>
          <cell r="B136" t="str">
            <v>GDN (SC) </v>
          </cell>
          <cell r="C136">
            <v>0</v>
          </cell>
        </row>
        <row r="137">
          <cell r="A137" t="str">
            <v>Netherhowcleugh </v>
          </cell>
          <cell r="B137" t="str">
            <v>GDN (SC) </v>
          </cell>
          <cell r="C137">
            <v>0.2</v>
          </cell>
        </row>
        <row r="138">
          <cell r="A138" t="str">
            <v>Pitcairngreen </v>
          </cell>
          <cell r="B138" t="str">
            <v>GDN (SC) </v>
          </cell>
          <cell r="C138">
            <v>1.59</v>
          </cell>
        </row>
        <row r="139">
          <cell r="A139" t="str">
            <v>Soutra </v>
          </cell>
          <cell r="B139" t="str">
            <v>GDN (SC) </v>
          </cell>
          <cell r="C139">
            <v>8.94</v>
          </cell>
        </row>
        <row r="140">
          <cell r="A140" t="str">
            <v>St Fergus </v>
          </cell>
          <cell r="B140" t="str">
            <v>GDN (SC) </v>
          </cell>
          <cell r="C140">
            <v>0.88</v>
          </cell>
        </row>
        <row r="141">
          <cell r="A141" t="str">
            <v>Stranraer </v>
          </cell>
          <cell r="B141" t="str">
            <v>GDN (SC) </v>
          </cell>
          <cell r="C141">
            <v>0.68</v>
          </cell>
        </row>
        <row r="142">
          <cell r="A142" t="str">
            <v>Farningham </v>
          </cell>
          <cell r="B142" t="str">
            <v>GDN (SE) </v>
          </cell>
          <cell r="C142">
            <v>135.12</v>
          </cell>
        </row>
        <row r="143">
          <cell r="A143" t="str">
            <v>Shorne </v>
          </cell>
          <cell r="B143" t="str">
            <v>GDN (SE) </v>
          </cell>
          <cell r="C143">
            <v>67.06</v>
          </cell>
        </row>
        <row r="144">
          <cell r="A144" t="str">
            <v>Tatsfield </v>
          </cell>
          <cell r="B144" t="str">
            <v>GDN (SE) </v>
          </cell>
          <cell r="C144">
            <v>276.46</v>
          </cell>
        </row>
        <row r="145">
          <cell r="A145" t="str">
            <v>Winkfield </v>
          </cell>
          <cell r="B145" t="str">
            <v>GDN (SE) </v>
          </cell>
          <cell r="C145">
            <v>106.26</v>
          </cell>
        </row>
        <row r="146">
          <cell r="A146" t="str">
            <v>Braishfield A </v>
          </cell>
          <cell r="B146" t="str">
            <v>GDN (SO) </v>
          </cell>
          <cell r="C146">
            <v>99.23</v>
          </cell>
        </row>
        <row r="147">
          <cell r="A147" t="str">
            <v>Braishfield B </v>
          </cell>
          <cell r="B147" t="str">
            <v>GDN (SO) </v>
          </cell>
          <cell r="C147">
            <v>46.65</v>
          </cell>
        </row>
        <row r="148">
          <cell r="A148" t="str">
            <v>Hardwick </v>
          </cell>
          <cell r="B148" t="str">
            <v>GDN (SO) </v>
          </cell>
          <cell r="C148">
            <v>118.68</v>
          </cell>
        </row>
        <row r="149">
          <cell r="A149" t="str">
            <v>Ipsden </v>
          </cell>
          <cell r="B149" t="str">
            <v>GDN (SO) </v>
          </cell>
          <cell r="C149">
            <v>12.39</v>
          </cell>
        </row>
        <row r="150">
          <cell r="A150" t="str">
            <v>Ipsden 2 </v>
          </cell>
          <cell r="B150" t="str">
            <v>GDN (SO) </v>
          </cell>
          <cell r="C150">
            <v>14.25</v>
          </cell>
        </row>
        <row r="151">
          <cell r="A151" t="str">
            <v>Mappowder </v>
          </cell>
          <cell r="B151" t="str">
            <v>GDN (SO) </v>
          </cell>
          <cell r="C151">
            <v>47.68</v>
          </cell>
        </row>
        <row r="152">
          <cell r="A152" t="str">
            <v>Winkfield </v>
          </cell>
          <cell r="B152" t="str">
            <v>GDN (SO) </v>
          </cell>
          <cell r="C152">
            <v>79.91</v>
          </cell>
        </row>
        <row r="153">
          <cell r="A153" t="str">
            <v>Aylesbeare </v>
          </cell>
          <cell r="B153" t="str">
            <v>GDN (SW) </v>
          </cell>
          <cell r="C153">
            <v>22.75</v>
          </cell>
        </row>
        <row r="154">
          <cell r="A154" t="str">
            <v>Cirencester </v>
          </cell>
          <cell r="B154" t="str">
            <v>GDN (SW) </v>
          </cell>
          <cell r="C154">
            <v>9.18</v>
          </cell>
        </row>
        <row r="155">
          <cell r="A155" t="str">
            <v>Coffinswell </v>
          </cell>
          <cell r="B155" t="str">
            <v>GDN (SW) </v>
          </cell>
          <cell r="C155">
            <v>0</v>
          </cell>
        </row>
        <row r="156">
          <cell r="A156" t="str">
            <v>Easton Grey </v>
          </cell>
          <cell r="B156" t="str">
            <v>GDN (SW) </v>
          </cell>
          <cell r="C156">
            <v>30.89</v>
          </cell>
        </row>
        <row r="157">
          <cell r="A157" t="str">
            <v>Evesham </v>
          </cell>
          <cell r="B157" t="str">
            <v>GDN (SW) </v>
          </cell>
          <cell r="C157">
            <v>6.58</v>
          </cell>
        </row>
        <row r="158">
          <cell r="A158" t="str">
            <v>Fiddington </v>
          </cell>
          <cell r="B158" t="str">
            <v>GDN (SW) </v>
          </cell>
          <cell r="C158">
            <v>26.64</v>
          </cell>
        </row>
        <row r="159">
          <cell r="A159" t="str">
            <v>Ilchester </v>
          </cell>
          <cell r="B159" t="str">
            <v>GDN (SW) </v>
          </cell>
          <cell r="C159">
            <v>33.07</v>
          </cell>
        </row>
        <row r="160">
          <cell r="A160" t="str">
            <v>Kenn </v>
          </cell>
          <cell r="B160" t="str">
            <v>GDN (SW) </v>
          </cell>
          <cell r="C160">
            <v>70.91</v>
          </cell>
        </row>
        <row r="161">
          <cell r="A161" t="str">
            <v>Littleton Drew </v>
          </cell>
          <cell r="B161" t="str">
            <v>GDN (SW) </v>
          </cell>
          <cell r="C161">
            <v>2.84</v>
          </cell>
        </row>
        <row r="162">
          <cell r="A162" t="str">
            <v>Lyneham</v>
          </cell>
          <cell r="B162" t="str">
            <v>GDN (SW) </v>
          </cell>
          <cell r="C162">
            <v>0</v>
          </cell>
        </row>
        <row r="163">
          <cell r="A163" t="str">
            <v>Pucklechurch </v>
          </cell>
          <cell r="B163" t="str">
            <v>GDN (SW) </v>
          </cell>
          <cell r="C163">
            <v>28.38</v>
          </cell>
        </row>
        <row r="164">
          <cell r="A164" t="str">
            <v>Ross </v>
          </cell>
          <cell r="B164" t="str">
            <v>GDN (SW) </v>
          </cell>
          <cell r="C164">
            <v>4.28</v>
          </cell>
        </row>
        <row r="165">
          <cell r="A165" t="str">
            <v>Seabank (DN) </v>
          </cell>
          <cell r="B165" t="str">
            <v>GDN (SW) </v>
          </cell>
          <cell r="C165">
            <v>57.62</v>
          </cell>
        </row>
        <row r="166">
          <cell r="A166" t="str">
            <v>Alrewas </v>
          </cell>
          <cell r="B166" t="str">
            <v>GDN (WM) </v>
          </cell>
          <cell r="C166">
            <v>130.79</v>
          </cell>
        </row>
        <row r="167">
          <cell r="A167" t="str">
            <v>Aspley </v>
          </cell>
          <cell r="B167" t="str">
            <v>GDN (WM) </v>
          </cell>
          <cell r="C167">
            <v>84.65</v>
          </cell>
        </row>
        <row r="168">
          <cell r="A168" t="str">
            <v>Audley </v>
          </cell>
          <cell r="B168" t="str">
            <v>GDN (WM) </v>
          </cell>
          <cell r="C168">
            <v>21.83</v>
          </cell>
        </row>
        <row r="169">
          <cell r="A169" t="str">
            <v>Austrey </v>
          </cell>
          <cell r="B169" t="str">
            <v>GDN (WM) </v>
          </cell>
          <cell r="C169">
            <v>86.09</v>
          </cell>
        </row>
        <row r="170">
          <cell r="A170" t="str">
            <v>Leamington </v>
          </cell>
          <cell r="B170" t="str">
            <v>GDN (WM) </v>
          </cell>
          <cell r="C170">
            <v>4.26</v>
          </cell>
        </row>
        <row r="171">
          <cell r="A171" t="str">
            <v>Lower Quinton </v>
          </cell>
          <cell r="B171" t="str">
            <v>GDN (WM) </v>
          </cell>
          <cell r="C171">
            <v>29.91</v>
          </cell>
        </row>
        <row r="172">
          <cell r="A172" t="str">
            <v>Milwich </v>
          </cell>
          <cell r="B172" t="str">
            <v>GDN (WM) </v>
          </cell>
          <cell r="C172">
            <v>21.04</v>
          </cell>
        </row>
        <row r="173">
          <cell r="A173" t="str">
            <v>Ross </v>
          </cell>
          <cell r="B173" t="str">
            <v>GDN (WM) </v>
          </cell>
          <cell r="C173">
            <v>16.52</v>
          </cell>
        </row>
        <row r="174">
          <cell r="A174" t="str">
            <v>Rugby </v>
          </cell>
          <cell r="B174" t="str">
            <v>GDN (WM) </v>
          </cell>
          <cell r="C174">
            <v>80.08</v>
          </cell>
        </row>
        <row r="175">
          <cell r="A175" t="str">
            <v>Shustoke </v>
          </cell>
          <cell r="B175" t="str">
            <v>GDN (WM) </v>
          </cell>
          <cell r="C175">
            <v>44.76</v>
          </cell>
        </row>
        <row r="176">
          <cell r="A176" t="str">
            <v>Stratford-upon-Avon </v>
          </cell>
          <cell r="B176" t="str">
            <v>GDN (WM) </v>
          </cell>
          <cell r="C176">
            <v>4.68</v>
          </cell>
        </row>
        <row r="177">
          <cell r="A177" t="str">
            <v>Maelor </v>
          </cell>
          <cell r="B177" t="str">
            <v>GDN (WN) </v>
          </cell>
          <cell r="C177">
            <v>57.56</v>
          </cell>
        </row>
        <row r="178">
          <cell r="A178" t="str">
            <v>Dowlais </v>
          </cell>
          <cell r="B178" t="str">
            <v>GDN (WS) </v>
          </cell>
          <cell r="C178">
            <v>113.11</v>
          </cell>
        </row>
        <row r="179">
          <cell r="A179" t="str">
            <v>Dyffryn Clydach </v>
          </cell>
          <cell r="B179" t="str">
            <v>GDN (WS) </v>
          </cell>
          <cell r="C179">
            <v>47.92</v>
          </cell>
        </row>
        <row r="180">
          <cell r="A180" t="str">
            <v>Gilwern </v>
          </cell>
          <cell r="B180" t="str">
            <v>GDN (WS) </v>
          </cell>
          <cell r="C180">
            <v>46.67</v>
          </cell>
        </row>
        <row r="181">
          <cell r="A181" t="str">
            <v>Bacton (BBL) </v>
          </cell>
          <cell r="B181" t="str">
            <v>INTERCONNECTOR </v>
          </cell>
          <cell r="C181">
            <v>0</v>
          </cell>
        </row>
        <row r="182">
          <cell r="A182" t="str">
            <v>Bacton (IUK) </v>
          </cell>
          <cell r="B182" t="str">
            <v>INTERCONNECTOR </v>
          </cell>
          <cell r="C182">
            <v>623.58</v>
          </cell>
        </row>
        <row r="183">
          <cell r="A183" t="str">
            <v>Moffat (Irish Interconnector) </v>
          </cell>
          <cell r="B183" t="str">
            <v>INTERCONNECTOR - FIRM, EXIT ONLY</v>
          </cell>
          <cell r="C183">
            <v>433.4</v>
          </cell>
        </row>
        <row r="184">
          <cell r="A184" t="str">
            <v>Avonmouth Max Refill </v>
          </cell>
          <cell r="B184" t="str">
            <v>STORAGE SITE </v>
          </cell>
          <cell r="C184">
            <v>2.3</v>
          </cell>
        </row>
        <row r="185">
          <cell r="A185" t="str">
            <v>Barton Stacey Max Refill </v>
          </cell>
          <cell r="B185" t="str">
            <v>STORAGE SITE </v>
          </cell>
          <cell r="C185">
            <v>100.94</v>
          </cell>
        </row>
        <row r="186">
          <cell r="A186" t="str">
            <v>Dynevor Max Refill </v>
          </cell>
          <cell r="B186" t="str">
            <v>STORAGE SITE </v>
          </cell>
          <cell r="C186">
            <v>2.61</v>
          </cell>
        </row>
        <row r="187">
          <cell r="A187" t="str">
            <v>Garton Max Refill </v>
          </cell>
          <cell r="B187" t="str">
            <v>STORAGE SITE </v>
          </cell>
          <cell r="C187">
            <v>211.01</v>
          </cell>
        </row>
        <row r="188">
          <cell r="A188" t="str">
            <v>Glenmavis Max Refill </v>
          </cell>
          <cell r="B188" t="str">
            <v>STORAGE SITE </v>
          </cell>
          <cell r="C188">
            <v>1.62</v>
          </cell>
        </row>
        <row r="189">
          <cell r="A189" t="str">
            <v>Hatfield Moor Max Refill </v>
          </cell>
          <cell r="B189" t="str">
            <v>STORAGE SITE </v>
          </cell>
          <cell r="C189">
            <v>30.21</v>
          </cell>
        </row>
        <row r="190">
          <cell r="A190" t="str">
            <v>Hole House Max Refill </v>
          </cell>
          <cell r="B190" t="str">
            <v>STORAGE SITE </v>
          </cell>
          <cell r="C190">
            <v>119.58</v>
          </cell>
        </row>
        <row r="191">
          <cell r="A191" t="str">
            <v>Hornsea Max Refill </v>
          </cell>
          <cell r="B191" t="str">
            <v>STORAGE SITE </v>
          </cell>
          <cell r="C191">
            <v>22.43</v>
          </cell>
        </row>
        <row r="192">
          <cell r="A192" t="str">
            <v>Partington Max Refill </v>
          </cell>
          <cell r="B192" t="str">
            <v>STORAGE SITE </v>
          </cell>
          <cell r="C192">
            <v>2.41</v>
          </cell>
        </row>
        <row r="193">
          <cell r="A193" t="str">
            <v>Rough Max Refill </v>
          </cell>
          <cell r="B193" t="str">
            <v>STORAGE SITE </v>
          </cell>
          <cell r="C193">
            <v>160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96"/>
  <sheetViews>
    <sheetView showGridLines="0" workbookViewId="0" topLeftCell="D1">
      <selection activeCell="L38" sqref="L38"/>
    </sheetView>
  </sheetViews>
  <sheetFormatPr defaultColWidth="8.8515625" defaultRowHeight="12.75"/>
  <cols>
    <col min="1" max="1" width="1.8515625" style="0" customWidth="1"/>
    <col min="2" max="2" width="10.00390625" style="0" customWidth="1"/>
    <col min="3" max="3" width="90.140625" style="0" bestFit="1" customWidth="1"/>
    <col min="4" max="5" width="8.8515625" style="0" customWidth="1"/>
    <col min="6" max="7" width="13.7109375" style="0" bestFit="1" customWidth="1"/>
    <col min="8" max="8" width="13.7109375" style="6" bestFit="1" customWidth="1"/>
    <col min="9" max="9" width="10.7109375" style="6" bestFit="1" customWidth="1"/>
    <col min="10" max="10" width="10.7109375" style="0" bestFit="1" customWidth="1"/>
    <col min="11" max="12" width="10.7109375" style="0" customWidth="1"/>
    <col min="13" max="13" width="8.8515625" style="0" customWidth="1"/>
    <col min="14" max="18" width="12.28125" style="4" customWidth="1"/>
    <col min="19" max="20" width="13.7109375" style="4" bestFit="1" customWidth="1"/>
    <col min="21" max="22" width="15.28125" style="4" bestFit="1" customWidth="1"/>
    <col min="23" max="24" width="9.140625" style="4" customWidth="1"/>
    <col min="25" max="28" width="9.28125" style="4" bestFit="1" customWidth="1"/>
  </cols>
  <sheetData>
    <row r="1" spans="3:10" ht="12.75">
      <c r="C1" s="132" t="s">
        <v>57</v>
      </c>
      <c r="F1" s="85" t="e">
        <f>#REF!</f>
        <v>#REF!</v>
      </c>
      <c r="G1" s="85" t="e">
        <f>#REF!</f>
        <v>#REF!</v>
      </c>
      <c r="H1" s="85" t="e">
        <f>#REF!</f>
        <v>#REF!</v>
      </c>
      <c r="I1" s="85" t="e">
        <f>#REF!</f>
        <v>#REF!</v>
      </c>
      <c r="J1" s="85" t="e">
        <f>#REF!</f>
        <v>#REF!</v>
      </c>
    </row>
    <row r="3" spans="1:18" ht="13.5">
      <c r="A3" s="6"/>
      <c r="B3" s="17"/>
      <c r="C3" s="18" t="s">
        <v>56</v>
      </c>
      <c r="D3" s="19" t="s">
        <v>29</v>
      </c>
      <c r="E3" s="20" t="s">
        <v>20</v>
      </c>
      <c r="F3" s="21" t="str">
        <f aca="true" t="shared" si="0" ref="F3:L3">LEFT(E3,4)+1&amp;"/"&amp;TEXT(RIGHT(E3,2)+1,"00")</f>
        <v>2005/06</v>
      </c>
      <c r="G3" s="22" t="str">
        <f t="shared" si="0"/>
        <v>2006/07</v>
      </c>
      <c r="H3" s="23" t="str">
        <f t="shared" si="0"/>
        <v>2007/08</v>
      </c>
      <c r="I3" s="24" t="str">
        <f t="shared" si="0"/>
        <v>2008/09</v>
      </c>
      <c r="J3" s="24" t="str">
        <f t="shared" si="0"/>
        <v>2009/10</v>
      </c>
      <c r="K3" s="24" t="str">
        <f t="shared" si="0"/>
        <v>2010/11</v>
      </c>
      <c r="L3" s="24" t="str">
        <f t="shared" si="0"/>
        <v>2011/12</v>
      </c>
      <c r="N3" s="24" t="str">
        <f>H3</f>
        <v>2007/08</v>
      </c>
      <c r="O3" s="24" t="str">
        <f>I3</f>
        <v>2008/09</v>
      </c>
      <c r="P3" s="24" t="str">
        <f>J3</f>
        <v>2009/10</v>
      </c>
      <c r="Q3" s="24" t="str">
        <f>K3</f>
        <v>2010/11</v>
      </c>
      <c r="R3" s="24" t="str">
        <f>L3</f>
        <v>2011/12</v>
      </c>
    </row>
    <row r="4" spans="1:22" ht="13.5">
      <c r="A4" s="6"/>
      <c r="B4" s="25"/>
      <c r="C4" s="25"/>
      <c r="D4" s="25"/>
      <c r="E4" s="25"/>
      <c r="F4" s="25"/>
      <c r="H4" s="23"/>
      <c r="I4" s="23"/>
      <c r="N4" s="66"/>
      <c r="O4" s="66"/>
      <c r="P4" s="66"/>
      <c r="Q4" s="66"/>
      <c r="R4" s="66"/>
      <c r="S4" s="8"/>
      <c r="T4" s="8"/>
      <c r="U4" s="50"/>
      <c r="V4" s="16"/>
    </row>
    <row r="5" spans="1:26" ht="13.5">
      <c r="A5" s="6"/>
      <c r="B5" s="25"/>
      <c r="C5" s="25"/>
      <c r="D5" s="25"/>
      <c r="E5" s="27" t="e">
        <f aca="true" t="shared" si="1" ref="E5:J5">IF(E19&gt;E20,"under","over")</f>
        <v>#REF!</v>
      </c>
      <c r="F5" s="27" t="e">
        <f t="shared" si="1"/>
        <v>#REF!</v>
      </c>
      <c r="G5" s="27" t="e">
        <f t="shared" si="1"/>
        <v>#REF!</v>
      </c>
      <c r="H5" s="27" t="e">
        <f t="shared" si="1"/>
        <v>#REF!</v>
      </c>
      <c r="I5" s="27" t="e">
        <f t="shared" si="1"/>
        <v>#REF!</v>
      </c>
      <c r="J5" s="27" t="e">
        <f t="shared" si="1"/>
        <v>#REF!</v>
      </c>
      <c r="K5" s="27" t="e">
        <f>IF(K19&gt;K20,"under","over")</f>
        <v>#REF!</v>
      </c>
      <c r="L5" s="27" t="e">
        <f>IF(L19&gt;L20,"under","over")</f>
        <v>#REF!</v>
      </c>
      <c r="N5" s="67"/>
      <c r="O5" s="67"/>
      <c r="P5" s="67"/>
      <c r="Q5" s="67"/>
      <c r="R5" s="67"/>
      <c r="S5" s="12"/>
      <c r="T5" s="12"/>
      <c r="U5" s="12"/>
      <c r="V5" s="12"/>
      <c r="Y5" s="12"/>
      <c r="Z5" s="12"/>
    </row>
    <row r="6" spans="1:28" ht="13.5">
      <c r="A6" s="6"/>
      <c r="B6" s="26" t="s">
        <v>23</v>
      </c>
      <c r="C6" s="26" t="s">
        <v>38</v>
      </c>
      <c r="D6" s="27" t="s">
        <v>18</v>
      </c>
      <c r="E6" s="29" t="e">
        <f>ROUND(#REF!/1000000,6)</f>
        <v>#REF!</v>
      </c>
      <c r="F6" s="29" t="e">
        <f>ROUND(#REF!/1000000,6)</f>
        <v>#REF!</v>
      </c>
      <c r="G6" s="29" t="e">
        <f>ROUND(#REF!/1000000,6)</f>
        <v>#REF!</v>
      </c>
      <c r="H6" s="29" t="e">
        <f>ROUND(#REF!/1000000,6)</f>
        <v>#REF!</v>
      </c>
      <c r="I6" s="29" t="e">
        <f>ROUND(#REF!/1000000,6)</f>
        <v>#REF!</v>
      </c>
      <c r="J6" s="29" t="e">
        <f>ROUND(#REF!/1000000,6)</f>
        <v>#REF!</v>
      </c>
      <c r="K6" s="29" t="e">
        <f>ROUND(#REF!/1000000,6)</f>
        <v>#REF!</v>
      </c>
      <c r="L6" s="29" t="e">
        <f>ROUND(#REF!/1000000,6)</f>
        <v>#REF!</v>
      </c>
      <c r="N6" s="87">
        <v>371.42724746326587</v>
      </c>
      <c r="O6" s="87">
        <v>453.5160959</v>
      </c>
      <c r="P6" s="87">
        <v>476.54821499999997</v>
      </c>
      <c r="Q6" s="87"/>
      <c r="R6" s="87"/>
      <c r="S6" s="49"/>
      <c r="T6" s="73" t="e">
        <f>H6-N6</f>
        <v>#REF!</v>
      </c>
      <c r="U6" s="73" t="e">
        <f>I6-O6</f>
        <v>#REF!</v>
      </c>
      <c r="V6" s="73" t="e">
        <f>J6-P6</f>
        <v>#REF!</v>
      </c>
      <c r="W6" s="73" t="e">
        <f aca="true" t="shared" si="2" ref="W6:X21">K6-Q6</f>
        <v>#REF!</v>
      </c>
      <c r="X6" s="73" t="e">
        <f t="shared" si="2"/>
        <v>#REF!</v>
      </c>
      <c r="Y6" s="54"/>
      <c r="Z6" s="54"/>
      <c r="AA6" s="60"/>
      <c r="AB6" s="60"/>
    </row>
    <row r="7" spans="1:28" ht="13.5">
      <c r="A7" s="6"/>
      <c r="B7" s="26" t="s">
        <v>0</v>
      </c>
      <c r="C7" s="26" t="s">
        <v>37</v>
      </c>
      <c r="D7" s="27" t="s">
        <v>18</v>
      </c>
      <c r="E7" s="29" t="e">
        <f>ROUND(#REF!/1000000,6)</f>
        <v>#REF!</v>
      </c>
      <c r="F7" s="29" t="e">
        <f>ROUND(#REF!/1000000,6)</f>
        <v>#REF!</v>
      </c>
      <c r="G7" s="29" t="e">
        <f>ROUND(#REF!/1000000,6)</f>
        <v>#REF!</v>
      </c>
      <c r="H7" s="29" t="e">
        <f>ROUND(#REF!/1000000,6)</f>
        <v>#REF!</v>
      </c>
      <c r="I7" s="29" t="e">
        <f>ROUND(#REF!/1000000,6)</f>
        <v>#REF!</v>
      </c>
      <c r="J7" s="29" t="e">
        <f>ROUND(#REF!/1000000,6)</f>
        <v>#REF!</v>
      </c>
      <c r="K7" s="29" t="e">
        <f>ROUND(#REF!/1000000,6)</f>
        <v>#REF!</v>
      </c>
      <c r="L7" s="29" t="e">
        <f>ROUND(#REF!/1000000,6)</f>
        <v>#REF!</v>
      </c>
      <c r="N7" s="88">
        <v>70.059556</v>
      </c>
      <c r="O7" s="89">
        <v>2.4322106000000034</v>
      </c>
      <c r="P7" s="89">
        <v>2.613697000000002</v>
      </c>
      <c r="Q7" s="89"/>
      <c r="R7" s="89"/>
      <c r="S7" s="9"/>
      <c r="T7" s="73" t="e">
        <f aca="true" t="shared" si="3" ref="T7:T21">H7-N7</f>
        <v>#REF!</v>
      </c>
      <c r="U7" s="73" t="e">
        <f aca="true" t="shared" si="4" ref="U7:U21">I7-O7</f>
        <v>#REF!</v>
      </c>
      <c r="V7" s="73" t="e">
        <f aca="true" t="shared" si="5" ref="V7:V21">J7-P7</f>
        <v>#REF!</v>
      </c>
      <c r="W7" s="73" t="e">
        <f t="shared" si="2"/>
        <v>#REF!</v>
      </c>
      <c r="X7" s="73" t="e">
        <f t="shared" si="2"/>
        <v>#REF!</v>
      </c>
      <c r="Y7" s="54"/>
      <c r="Z7" s="54"/>
      <c r="AA7" s="60"/>
      <c r="AB7" s="60"/>
    </row>
    <row r="8" spans="1:28" ht="13.5">
      <c r="A8" s="6"/>
      <c r="B8" s="26" t="s">
        <v>6</v>
      </c>
      <c r="C8" s="26" t="s">
        <v>32</v>
      </c>
      <c r="D8" s="27" t="s">
        <v>18</v>
      </c>
      <c r="E8" s="30"/>
      <c r="F8" s="29" t="e">
        <f>ROUND(#REF!/1000000,6)</f>
        <v>#REF!</v>
      </c>
      <c r="G8" s="29" t="e">
        <f>ROUND(#REF!/1000000,6)</f>
        <v>#REF!</v>
      </c>
      <c r="H8" s="29" t="e">
        <f>ROUND(#REF!/1000000,6)</f>
        <v>#REF!</v>
      </c>
      <c r="I8" s="29" t="e">
        <f>ROUND(#REF!/1000000,6)</f>
        <v>#REF!</v>
      </c>
      <c r="J8" s="29" t="e">
        <f>ROUND(#REF!/1000000,6)</f>
        <v>#REF!</v>
      </c>
      <c r="K8" s="29" t="e">
        <f>ROUND(#REF!/1000000,6)</f>
        <v>#REF!</v>
      </c>
      <c r="L8" s="29" t="e">
        <f>ROUND(#REF!/1000000,6)</f>
        <v>#REF!</v>
      </c>
      <c r="N8" s="87">
        <v>2.0386112119999993</v>
      </c>
      <c r="O8" s="87">
        <v>2.4591907560000004</v>
      </c>
      <c r="P8" s="87">
        <v>2.34889887825</v>
      </c>
      <c r="Q8" s="87"/>
      <c r="R8" s="87"/>
      <c r="S8" s="9"/>
      <c r="T8" s="73" t="e">
        <f t="shared" si="3"/>
        <v>#REF!</v>
      </c>
      <c r="U8" s="73" t="e">
        <f t="shared" si="4"/>
        <v>#REF!</v>
      </c>
      <c r="V8" s="73" t="e">
        <f t="shared" si="5"/>
        <v>#REF!</v>
      </c>
      <c r="W8" s="73" t="e">
        <f t="shared" si="2"/>
        <v>#REF!</v>
      </c>
      <c r="X8" s="73" t="e">
        <f t="shared" si="2"/>
        <v>#REF!</v>
      </c>
      <c r="Y8" s="54"/>
      <c r="Z8" s="54"/>
      <c r="AA8" s="60"/>
      <c r="AB8" s="60"/>
    </row>
    <row r="9" spans="1:28" ht="13.5">
      <c r="A9" s="6"/>
      <c r="B9" s="26" t="s">
        <v>8</v>
      </c>
      <c r="C9" s="26" t="s">
        <v>35</v>
      </c>
      <c r="D9" s="27" t="s">
        <v>18</v>
      </c>
      <c r="E9" s="30"/>
      <c r="F9" s="30"/>
      <c r="G9" s="31"/>
      <c r="H9" s="29" t="e">
        <f>ROUND(#REF!/1000000,6)</f>
        <v>#REF!</v>
      </c>
      <c r="I9" s="29" t="e">
        <f>ROUND(#REF!/1000000,6)</f>
        <v>#REF!</v>
      </c>
      <c r="J9" s="29" t="e">
        <f>ROUND(#REF!/1000000,6)</f>
        <v>#REF!</v>
      </c>
      <c r="K9" s="29" t="e">
        <f>ROUND(#REF!/1000000,6)</f>
        <v>#REF!</v>
      </c>
      <c r="L9" s="29" t="e">
        <f>ROUND(#REF!/1000000,6)</f>
        <v>#REF!</v>
      </c>
      <c r="N9" s="89">
        <v>0</v>
      </c>
      <c r="O9" s="89">
        <v>0</v>
      </c>
      <c r="P9" s="89">
        <v>0</v>
      </c>
      <c r="Q9" s="89"/>
      <c r="R9" s="89"/>
      <c r="S9" s="9"/>
      <c r="T9" s="73" t="e">
        <f t="shared" si="3"/>
        <v>#REF!</v>
      </c>
      <c r="U9" s="73" t="e">
        <f t="shared" si="4"/>
        <v>#REF!</v>
      </c>
      <c r="V9" s="73" t="e">
        <f t="shared" si="5"/>
        <v>#REF!</v>
      </c>
      <c r="W9" s="73" t="e">
        <f t="shared" si="2"/>
        <v>#REF!</v>
      </c>
      <c r="X9" s="73" t="e">
        <f t="shared" si="2"/>
        <v>#REF!</v>
      </c>
      <c r="Y9" s="54"/>
      <c r="Z9" s="54"/>
      <c r="AA9" s="60"/>
      <c r="AB9" s="60"/>
    </row>
    <row r="10" spans="1:28" ht="13.5">
      <c r="A10" s="6"/>
      <c r="B10" s="26" t="s">
        <v>24</v>
      </c>
      <c r="C10" s="26" t="s">
        <v>40</v>
      </c>
      <c r="D10" s="27" t="s">
        <v>18</v>
      </c>
      <c r="E10" s="29" t="e">
        <f>ROUND(#REF!/1000000,6)</f>
        <v>#REF!</v>
      </c>
      <c r="F10" s="29" t="e">
        <f>ROUND(#REF!/1000000,6)</f>
        <v>#REF!</v>
      </c>
      <c r="G10" s="29" t="e">
        <f>ROUND(#REF!/1000000,6)</f>
        <v>#REF!</v>
      </c>
      <c r="H10" s="29" t="e">
        <f>ROUND(#REF!/1000000,6)</f>
        <v>#REF!</v>
      </c>
      <c r="I10" s="32"/>
      <c r="J10" s="32"/>
      <c r="K10" s="32"/>
      <c r="L10" s="32"/>
      <c r="N10" s="56">
        <v>2.774712859529398</v>
      </c>
      <c r="O10" s="57"/>
      <c r="P10" s="57"/>
      <c r="Q10" s="57"/>
      <c r="R10" s="57"/>
      <c r="S10" s="49"/>
      <c r="T10" s="73" t="e">
        <f t="shared" si="3"/>
        <v>#REF!</v>
      </c>
      <c r="U10" s="73">
        <f t="shared" si="4"/>
        <v>0</v>
      </c>
      <c r="V10" s="73">
        <f t="shared" si="5"/>
        <v>0</v>
      </c>
      <c r="W10" s="73">
        <f t="shared" si="2"/>
        <v>0</v>
      </c>
      <c r="X10" s="73">
        <f t="shared" si="2"/>
        <v>0</v>
      </c>
      <c r="Y10" s="61"/>
      <c r="Z10" s="61"/>
      <c r="AA10" s="60"/>
      <c r="AB10" s="60"/>
    </row>
    <row r="11" spans="1:28" ht="13.5">
      <c r="A11" s="6"/>
      <c r="B11" s="26" t="s">
        <v>5</v>
      </c>
      <c r="C11" s="26" t="s">
        <v>41</v>
      </c>
      <c r="D11" s="27" t="s">
        <v>18</v>
      </c>
      <c r="E11" s="30"/>
      <c r="F11" s="30"/>
      <c r="G11" s="31"/>
      <c r="H11" s="32"/>
      <c r="I11" s="29" t="e">
        <f>ROUND(#REF!/1000000,6)</f>
        <v>#REF!</v>
      </c>
      <c r="J11" s="29" t="e">
        <f>ROUND(#REF!/1000000,6)</f>
        <v>#REF!</v>
      </c>
      <c r="K11" s="29" t="e">
        <f>ROUND(#REF!/1000000,6)</f>
        <v>#REF!</v>
      </c>
      <c r="L11" s="29" t="e">
        <f>ROUND(#REF!/1000000,6)</f>
        <v>#REF!</v>
      </c>
      <c r="N11" s="57"/>
      <c r="O11" s="56">
        <v>17.032577764697933</v>
      </c>
      <c r="P11" s="90">
        <v>1.4975147694345168</v>
      </c>
      <c r="Q11" s="90"/>
      <c r="R11" s="90"/>
      <c r="S11" s="9"/>
      <c r="T11" s="73">
        <f t="shared" si="3"/>
        <v>0</v>
      </c>
      <c r="U11" s="73" t="e">
        <f t="shared" si="4"/>
        <v>#REF!</v>
      </c>
      <c r="V11" s="73" t="e">
        <f t="shared" si="5"/>
        <v>#REF!</v>
      </c>
      <c r="W11" s="73" t="e">
        <f t="shared" si="2"/>
        <v>#REF!</v>
      </c>
      <c r="X11" s="73" t="e">
        <f t="shared" si="2"/>
        <v>#REF!</v>
      </c>
      <c r="Y11" s="61"/>
      <c r="Z11" s="61"/>
      <c r="AA11" s="60"/>
      <c r="AB11" s="60"/>
    </row>
    <row r="12" spans="1:28" ht="13.5">
      <c r="A12" s="6"/>
      <c r="B12" s="25" t="s">
        <v>7</v>
      </c>
      <c r="C12" s="25" t="s">
        <v>36</v>
      </c>
      <c r="D12" s="27" t="s">
        <v>18</v>
      </c>
      <c r="E12" s="30"/>
      <c r="F12" s="30"/>
      <c r="G12" s="31"/>
      <c r="H12" s="29" t="e">
        <f>ROUND(#REF!/1000000,6)</f>
        <v>#REF!</v>
      </c>
      <c r="I12" s="29" t="e">
        <f>ROUND(#REF!/1000000,6)</f>
        <v>#REF!</v>
      </c>
      <c r="J12" s="29" t="e">
        <f>ROUND(#REF!/1000000,6)</f>
        <v>#REF!</v>
      </c>
      <c r="K12" s="29" t="e">
        <f>ROUND(#REF!/1000000,6)</f>
        <v>#REF!</v>
      </c>
      <c r="L12" s="29" t="e">
        <f>ROUND(#REF!/1000000,6)</f>
        <v>#REF!</v>
      </c>
      <c r="N12" s="87">
        <v>9.147652136650414</v>
      </c>
      <c r="O12" s="87">
        <v>10.410558489694957</v>
      </c>
      <c r="P12" s="87">
        <v>6.609346873424648</v>
      </c>
      <c r="Q12" s="87"/>
      <c r="R12" s="87"/>
      <c r="S12" s="49"/>
      <c r="T12" s="73" t="e">
        <f t="shared" si="3"/>
        <v>#REF!</v>
      </c>
      <c r="U12" s="73" t="e">
        <f t="shared" si="4"/>
        <v>#REF!</v>
      </c>
      <c r="V12" s="73" t="e">
        <f t="shared" si="5"/>
        <v>#REF!</v>
      </c>
      <c r="W12" s="73" t="e">
        <f t="shared" si="2"/>
        <v>#REF!</v>
      </c>
      <c r="X12" s="73" t="e">
        <f t="shared" si="2"/>
        <v>#REF!</v>
      </c>
      <c r="Y12" s="54"/>
      <c r="Z12" s="54"/>
      <c r="AA12" s="60"/>
      <c r="AB12" s="60"/>
    </row>
    <row r="13" spans="1:28" ht="13.5">
      <c r="A13" s="6"/>
      <c r="B13" s="25" t="s">
        <v>11</v>
      </c>
      <c r="C13" s="25" t="s">
        <v>42</v>
      </c>
      <c r="D13" s="27" t="s">
        <v>18</v>
      </c>
      <c r="E13" s="30"/>
      <c r="F13" s="30"/>
      <c r="G13" s="31"/>
      <c r="H13" s="33"/>
      <c r="I13" s="29" t="e">
        <f>ROUND(#REF!/1000000,6)</f>
        <v>#REF!</v>
      </c>
      <c r="J13" s="29" t="e">
        <f>ROUND(#REF!/1000000,6)</f>
        <v>#REF!</v>
      </c>
      <c r="K13" s="29" t="e">
        <f>ROUND(#REF!/1000000,6)</f>
        <v>#REF!</v>
      </c>
      <c r="L13" s="29" t="e">
        <f>ROUND(#REF!/1000000,6)</f>
        <v>#REF!</v>
      </c>
      <c r="N13" s="91"/>
      <c r="O13" s="87">
        <v>1.7652261810885939</v>
      </c>
      <c r="P13" s="87">
        <v>2.1820625145</v>
      </c>
      <c r="Q13" s="87"/>
      <c r="R13" s="87"/>
      <c r="S13" s="49"/>
      <c r="T13" s="73">
        <f t="shared" si="3"/>
        <v>0</v>
      </c>
      <c r="U13" s="73" t="e">
        <f t="shared" si="4"/>
        <v>#REF!</v>
      </c>
      <c r="V13" s="73" t="e">
        <f t="shared" si="5"/>
        <v>#REF!</v>
      </c>
      <c r="W13" s="73" t="e">
        <f t="shared" si="2"/>
        <v>#REF!</v>
      </c>
      <c r="X13" s="73" t="e">
        <f t="shared" si="2"/>
        <v>#REF!</v>
      </c>
      <c r="Y13" s="54"/>
      <c r="Z13" s="54"/>
      <c r="AA13" s="60"/>
      <c r="AB13" s="60"/>
    </row>
    <row r="14" spans="1:28" ht="13.5">
      <c r="A14" s="6"/>
      <c r="B14" s="25" t="s">
        <v>9</v>
      </c>
      <c r="C14" s="25" t="s">
        <v>45</v>
      </c>
      <c r="D14" s="27" t="s">
        <v>18</v>
      </c>
      <c r="E14" s="30"/>
      <c r="F14" s="30"/>
      <c r="G14" s="31"/>
      <c r="H14" s="33"/>
      <c r="I14" s="33"/>
      <c r="J14" s="33"/>
      <c r="K14" s="29" t="e">
        <f>#REF!/1000000</f>
        <v>#REF!</v>
      </c>
      <c r="L14" s="29" t="e">
        <f>#REF!/1000000</f>
        <v>#REF!</v>
      </c>
      <c r="N14" s="91"/>
      <c r="O14" s="91"/>
      <c r="P14" s="91"/>
      <c r="Q14" s="87"/>
      <c r="R14" s="87"/>
      <c r="S14" s="9"/>
      <c r="T14" s="73">
        <f t="shared" si="3"/>
        <v>0</v>
      </c>
      <c r="U14" s="73">
        <f t="shared" si="4"/>
        <v>0</v>
      </c>
      <c r="V14" s="73">
        <f t="shared" si="5"/>
        <v>0</v>
      </c>
      <c r="W14" s="73" t="e">
        <f t="shared" si="2"/>
        <v>#REF!</v>
      </c>
      <c r="X14" s="73" t="e">
        <f t="shared" si="2"/>
        <v>#REF!</v>
      </c>
      <c r="Y14" s="54"/>
      <c r="Z14" s="54"/>
      <c r="AA14" s="60"/>
      <c r="AB14" s="60"/>
    </row>
    <row r="15" spans="1:28" ht="13.5">
      <c r="A15" s="6"/>
      <c r="B15" s="25" t="s">
        <v>10</v>
      </c>
      <c r="C15" s="25" t="s">
        <v>43</v>
      </c>
      <c r="D15" s="27" t="s">
        <v>18</v>
      </c>
      <c r="E15" s="30"/>
      <c r="F15" s="30"/>
      <c r="G15" s="31"/>
      <c r="H15" s="33"/>
      <c r="I15" s="29" t="e">
        <f>ROUND(#REF!/1000000,6)</f>
        <v>#REF!</v>
      </c>
      <c r="J15" s="29" t="e">
        <f>ROUND(#REF!/1000000,6)</f>
        <v>#REF!</v>
      </c>
      <c r="K15" s="29" t="e">
        <f>ROUND(#REF!/1000000,6)</f>
        <v>#REF!</v>
      </c>
      <c r="L15" s="29" t="e">
        <f>ROUND(#REF!/1000000,6)</f>
        <v>#REF!</v>
      </c>
      <c r="N15" s="91"/>
      <c r="O15" s="87">
        <v>0.7235064000000001</v>
      </c>
      <c r="P15" s="87">
        <v>2.3338552</v>
      </c>
      <c r="Q15" s="87"/>
      <c r="R15" s="87"/>
      <c r="S15" s="9"/>
      <c r="T15" s="73">
        <f t="shared" si="3"/>
        <v>0</v>
      </c>
      <c r="U15" s="73" t="e">
        <f t="shared" si="4"/>
        <v>#REF!</v>
      </c>
      <c r="V15" s="73" t="e">
        <f t="shared" si="5"/>
        <v>#REF!</v>
      </c>
      <c r="W15" s="73" t="e">
        <f t="shared" si="2"/>
        <v>#REF!</v>
      </c>
      <c r="X15" s="73" t="e">
        <f t="shared" si="2"/>
        <v>#REF!</v>
      </c>
      <c r="Y15" s="54"/>
      <c r="Z15" s="54"/>
      <c r="AA15" s="60"/>
      <c r="AB15" s="60"/>
    </row>
    <row r="16" spans="1:28" ht="13.5">
      <c r="A16" s="6"/>
      <c r="B16" s="25" t="s">
        <v>12</v>
      </c>
      <c r="C16" s="25" t="s">
        <v>44</v>
      </c>
      <c r="D16" s="27" t="s">
        <v>18</v>
      </c>
      <c r="E16" s="30"/>
      <c r="F16" s="30"/>
      <c r="G16" s="31"/>
      <c r="H16" s="33"/>
      <c r="I16" s="29" t="e">
        <f>ROUND(#REF!/1000000,6)</f>
        <v>#REF!</v>
      </c>
      <c r="J16" s="29" t="e">
        <f>ROUND(#REF!/1000000,6)</f>
        <v>#REF!</v>
      </c>
      <c r="K16" s="29" t="e">
        <f>ROUND(#REF!/1000000,6)</f>
        <v>#REF!</v>
      </c>
      <c r="L16" s="29" t="e">
        <f>ROUND(#REF!/1000000,6)</f>
        <v>#REF!</v>
      </c>
      <c r="N16" s="91"/>
      <c r="O16" s="87">
        <v>0</v>
      </c>
      <c r="P16" s="87">
        <v>0.49522391159999996</v>
      </c>
      <c r="Q16" s="87"/>
      <c r="R16" s="87"/>
      <c r="S16" s="9"/>
      <c r="T16" s="73">
        <f t="shared" si="3"/>
        <v>0</v>
      </c>
      <c r="U16" s="73" t="e">
        <f t="shared" si="4"/>
        <v>#REF!</v>
      </c>
      <c r="V16" s="73" t="e">
        <f t="shared" si="5"/>
        <v>#REF!</v>
      </c>
      <c r="W16" s="73" t="e">
        <f t="shared" si="2"/>
        <v>#REF!</v>
      </c>
      <c r="X16" s="73" t="e">
        <f t="shared" si="2"/>
        <v>#REF!</v>
      </c>
      <c r="Y16" s="54"/>
      <c r="Z16" s="54"/>
      <c r="AA16" s="60"/>
      <c r="AB16" s="60"/>
    </row>
    <row r="17" spans="1:28" ht="13.5">
      <c r="A17" s="6"/>
      <c r="B17" s="26" t="s">
        <v>13</v>
      </c>
      <c r="C17" s="26" t="s">
        <v>31</v>
      </c>
      <c r="D17" s="27" t="s">
        <v>18</v>
      </c>
      <c r="E17" s="29" t="e">
        <f>-ROUND(#REF!/1000000,6)</f>
        <v>#REF!</v>
      </c>
      <c r="F17" s="29" t="e">
        <f>ROUND(E21*(1+F23),6)</f>
        <v>#REF!</v>
      </c>
      <c r="G17" s="29" t="e">
        <f>ROUND(F21*(1+G23),6)</f>
        <v>#REF!</v>
      </c>
      <c r="H17" s="29" t="e">
        <f>ROUND(G21*(1+H23),6)</f>
        <v>#REF!</v>
      </c>
      <c r="I17" s="29" t="e">
        <f>ROUND((H21*(1+I23)),6)</f>
        <v>#REF!</v>
      </c>
      <c r="J17" s="29" t="e">
        <f>ROUND((I21*(1+J23)),6)</f>
        <v>#REF!</v>
      </c>
      <c r="K17" s="29" t="e">
        <f>ROUND((J21*(1+K23)),6)</f>
        <v>#REF!</v>
      </c>
      <c r="L17" s="29" t="e">
        <f>ROUND((K21*(1+L23)),6)</f>
        <v>#REF!</v>
      </c>
      <c r="N17" s="88">
        <v>-18.12777117971022</v>
      </c>
      <c r="O17" s="88">
        <v>-0.6231444965208525</v>
      </c>
      <c r="P17" s="88">
        <v>6.097690980237554</v>
      </c>
      <c r="Q17" s="88"/>
      <c r="R17" s="88"/>
      <c r="S17" s="9"/>
      <c r="T17" s="73" t="e">
        <f t="shared" si="3"/>
        <v>#REF!</v>
      </c>
      <c r="U17" s="73" t="e">
        <f t="shared" si="4"/>
        <v>#REF!</v>
      </c>
      <c r="V17" s="73" t="e">
        <f t="shared" si="5"/>
        <v>#REF!</v>
      </c>
      <c r="W17" s="73" t="e">
        <f t="shared" si="2"/>
        <v>#REF!</v>
      </c>
      <c r="X17" s="73" t="e">
        <f t="shared" si="2"/>
        <v>#REF!</v>
      </c>
      <c r="Y17" s="54"/>
      <c r="Z17" s="54"/>
      <c r="AA17" s="60"/>
      <c r="AB17" s="60"/>
    </row>
    <row r="18" spans="1:28" ht="13.5">
      <c r="A18" s="6"/>
      <c r="B18" s="18"/>
      <c r="C18" s="18"/>
      <c r="D18" s="28"/>
      <c r="E18" s="34"/>
      <c r="F18" s="39"/>
      <c r="G18" s="39"/>
      <c r="H18" s="39"/>
      <c r="I18" s="39"/>
      <c r="J18" s="39"/>
      <c r="K18" s="39"/>
      <c r="L18" s="39"/>
      <c r="N18" s="54"/>
      <c r="O18" s="54"/>
      <c r="P18" s="54"/>
      <c r="Q18" s="54"/>
      <c r="R18" s="54"/>
      <c r="S18" s="9"/>
      <c r="T18" s="73">
        <f t="shared" si="3"/>
        <v>0</v>
      </c>
      <c r="U18" s="73">
        <f t="shared" si="4"/>
        <v>0</v>
      </c>
      <c r="V18" s="73">
        <f t="shared" si="5"/>
        <v>0</v>
      </c>
      <c r="W18" s="73">
        <f t="shared" si="2"/>
        <v>0</v>
      </c>
      <c r="X18" s="73">
        <f t="shared" si="2"/>
        <v>0</v>
      </c>
      <c r="Y18" s="54"/>
      <c r="Z18" s="54"/>
      <c r="AA18" s="60"/>
      <c r="AB18" s="60"/>
    </row>
    <row r="19" spans="1:28" ht="13.5">
      <c r="A19" s="6"/>
      <c r="B19" s="25" t="s">
        <v>14</v>
      </c>
      <c r="C19" s="25" t="s">
        <v>33</v>
      </c>
      <c r="D19" s="27" t="s">
        <v>18</v>
      </c>
      <c r="E19" s="37" t="e">
        <f>E6+E7+E8+E9-E10+E12-E17</f>
        <v>#REF!</v>
      </c>
      <c r="F19" s="37" t="e">
        <f>F6+F7+F8+F9-F10+F12-F17</f>
        <v>#REF!</v>
      </c>
      <c r="G19" s="37" t="e">
        <f>G6+G7+G8+G9-G10+G12-G17</f>
        <v>#REF!</v>
      </c>
      <c r="H19" s="37" t="e">
        <f>H6+H7+H8+H9-H10+H12-H17</f>
        <v>#REF!</v>
      </c>
      <c r="I19" s="37" t="e">
        <f>I6+I7+I8+I9+I11+I13+I15+I16+I12-I17</f>
        <v>#REF!</v>
      </c>
      <c r="J19" s="37" t="e">
        <f>J6+J7+J8+J9+J11+J13+J15+J16+J12-J17</f>
        <v>#REF!</v>
      </c>
      <c r="K19" s="37" t="e">
        <f>SUM(K6:K16)-K17</f>
        <v>#REF!</v>
      </c>
      <c r="L19" s="37" t="e">
        <f>SUM(L6:L16)-L17</f>
        <v>#REF!</v>
      </c>
      <c r="N19" s="88">
        <v>468.0261251320971</v>
      </c>
      <c r="O19" s="88">
        <v>488.9625105880024</v>
      </c>
      <c r="P19" s="88">
        <v>488.53112316697167</v>
      </c>
      <c r="Q19" s="88"/>
      <c r="R19" s="88"/>
      <c r="S19" s="9"/>
      <c r="T19" s="73" t="e">
        <f t="shared" si="3"/>
        <v>#REF!</v>
      </c>
      <c r="U19" s="73" t="e">
        <f t="shared" si="4"/>
        <v>#REF!</v>
      </c>
      <c r="V19" s="73" t="e">
        <f t="shared" si="5"/>
        <v>#REF!</v>
      </c>
      <c r="W19" s="73" t="e">
        <f t="shared" si="2"/>
        <v>#REF!</v>
      </c>
      <c r="X19" s="73" t="e">
        <f t="shared" si="2"/>
        <v>#REF!</v>
      </c>
      <c r="Y19" s="54"/>
      <c r="Z19" s="54"/>
      <c r="AA19" s="60"/>
      <c r="AB19" s="60"/>
    </row>
    <row r="20" spans="1:28" ht="13.5">
      <c r="A20" s="6"/>
      <c r="B20" s="25" t="s">
        <v>39</v>
      </c>
      <c r="C20" s="25" t="s">
        <v>30</v>
      </c>
      <c r="D20" s="27" t="s">
        <v>18</v>
      </c>
      <c r="E20" s="29" t="e">
        <f>ROUND(#REF!/1000000,6)</f>
        <v>#REF!</v>
      </c>
      <c r="F20" s="29" t="e">
        <f>ROUND(#REF!/1000000,6)</f>
        <v>#REF!</v>
      </c>
      <c r="G20" s="29" t="e">
        <f>ROUND(#REF!/1000000,6)</f>
        <v>#REF!</v>
      </c>
      <c r="H20" s="29" t="e">
        <f>ROUND(#REF!/1000000,6)</f>
        <v>#REF!</v>
      </c>
      <c r="I20" s="29" t="e">
        <f>ROUND(#REF!/1000000,6)</f>
        <v>#REF!</v>
      </c>
      <c r="J20" s="29" t="e">
        <f>ROUND(#REF!/1000000,6)</f>
        <v>#REF!</v>
      </c>
      <c r="K20" s="29" t="e">
        <f>ROUND(#REF!/1000000,6)</f>
        <v>#REF!</v>
      </c>
      <c r="L20" s="29" t="e">
        <f>ROUND(#REF!/1000000,6)</f>
        <v>#REF!</v>
      </c>
      <c r="N20" s="89">
        <v>467.4333880479909</v>
      </c>
      <c r="O20" s="89">
        <v>494.940639</v>
      </c>
      <c r="P20" s="89">
        <v>486.97675</v>
      </c>
      <c r="Q20" s="89"/>
      <c r="R20" s="89"/>
      <c r="S20" s="10"/>
      <c r="T20" s="73" t="e">
        <f t="shared" si="3"/>
        <v>#REF!</v>
      </c>
      <c r="U20" s="73" t="e">
        <f t="shared" si="4"/>
        <v>#REF!</v>
      </c>
      <c r="V20" s="73" t="e">
        <f t="shared" si="5"/>
        <v>#REF!</v>
      </c>
      <c r="W20" s="73" t="e">
        <f t="shared" si="2"/>
        <v>#REF!</v>
      </c>
      <c r="X20" s="73" t="e">
        <f t="shared" si="2"/>
        <v>#REF!</v>
      </c>
      <c r="Y20" s="54"/>
      <c r="Z20" s="54"/>
      <c r="AA20" s="60"/>
      <c r="AB20" s="60"/>
    </row>
    <row r="21" spans="1:28" ht="13.5">
      <c r="A21" s="6"/>
      <c r="B21" s="25"/>
      <c r="C21" s="25" t="s">
        <v>34</v>
      </c>
      <c r="D21" s="27" t="s">
        <v>18</v>
      </c>
      <c r="E21" s="37" t="e">
        <f aca="true" t="shared" si="6" ref="E21:L21">E20-E19</f>
        <v>#REF!</v>
      </c>
      <c r="F21" s="37" t="e">
        <f t="shared" si="6"/>
        <v>#REF!</v>
      </c>
      <c r="G21" s="37" t="e">
        <f t="shared" si="6"/>
        <v>#REF!</v>
      </c>
      <c r="H21" s="37" t="e">
        <f t="shared" si="6"/>
        <v>#REF!</v>
      </c>
      <c r="I21" s="37" t="e">
        <f t="shared" si="6"/>
        <v>#REF!</v>
      </c>
      <c r="J21" s="37" t="e">
        <f t="shared" si="6"/>
        <v>#REF!</v>
      </c>
      <c r="K21" s="37" t="e">
        <f t="shared" si="6"/>
        <v>#REF!</v>
      </c>
      <c r="L21" s="37" t="e">
        <f t="shared" si="6"/>
        <v>#REF!</v>
      </c>
      <c r="N21" s="88">
        <v>-0.5927370841062043</v>
      </c>
      <c r="O21" s="88">
        <v>5.978128411997602</v>
      </c>
      <c r="P21" s="88">
        <v>-1.5543731669716863</v>
      </c>
      <c r="Q21" s="88"/>
      <c r="R21" s="88"/>
      <c r="S21" s="62"/>
      <c r="T21" s="73" t="e">
        <f t="shared" si="3"/>
        <v>#REF!</v>
      </c>
      <c r="U21" s="73" t="e">
        <f t="shared" si="4"/>
        <v>#REF!</v>
      </c>
      <c r="V21" s="73" t="e">
        <f t="shared" si="5"/>
        <v>#REF!</v>
      </c>
      <c r="W21" s="73" t="e">
        <f t="shared" si="2"/>
        <v>#REF!</v>
      </c>
      <c r="X21" s="73" t="e">
        <f t="shared" si="2"/>
        <v>#REF!</v>
      </c>
      <c r="Y21" s="54"/>
      <c r="Z21" s="54"/>
      <c r="AA21" s="60"/>
      <c r="AB21" s="60"/>
    </row>
    <row r="22" spans="1:24" ht="12">
      <c r="A22" s="6"/>
      <c r="B22" s="6" t="s">
        <v>17</v>
      </c>
      <c r="C22" s="6"/>
      <c r="D22" s="6"/>
      <c r="E22" s="6"/>
      <c r="F22" s="7" t="e">
        <f>$F$1</f>
        <v>#REF!</v>
      </c>
      <c r="G22" s="7" t="e">
        <f>$G$1</f>
        <v>#REF!</v>
      </c>
      <c r="H22" s="7" t="e">
        <f>$H$1</f>
        <v>#REF!</v>
      </c>
      <c r="I22" s="7" t="e">
        <f>$I$1</f>
        <v>#REF!</v>
      </c>
      <c r="J22" s="7" t="e">
        <f>$J$1</f>
        <v>#REF!</v>
      </c>
      <c r="K22" s="7" t="e">
        <f>$J$1</f>
        <v>#REF!</v>
      </c>
      <c r="L22" s="7" t="e">
        <f>$J$1</f>
        <v>#REF!</v>
      </c>
      <c r="P22" s="63"/>
      <c r="Q22" s="63"/>
      <c r="R22" s="63"/>
      <c r="S22" s="63"/>
      <c r="T22" s="63"/>
      <c r="U22" s="63"/>
      <c r="V22" s="63"/>
      <c r="W22" s="63"/>
      <c r="X22" s="63"/>
    </row>
    <row r="23" spans="1:24" ht="12">
      <c r="A23" s="6"/>
      <c r="B23" s="6" t="s">
        <v>46</v>
      </c>
      <c r="C23" s="6"/>
      <c r="D23" s="6"/>
      <c r="E23" s="6"/>
      <c r="F23" s="7" t="e">
        <f>IF(E20&gt;E19,3%+F22,F22)</f>
        <v>#REF!</v>
      </c>
      <c r="G23" s="7" t="e">
        <f>IF(F20&gt;F19,3%+G22,G22)</f>
        <v>#REF!</v>
      </c>
      <c r="H23" s="7" t="e">
        <f>IF(G20&gt;G19,3%+H22,H22)</f>
        <v>#REF!</v>
      </c>
      <c r="I23" s="38" t="e">
        <f>(IF(H20&gt;(H19*1.03),3%,IF(H20&lt;(H19*0.97),0,1.5%)))+I22</f>
        <v>#REF!</v>
      </c>
      <c r="J23" s="38" t="e">
        <f>(IF(I20&gt;(I19*1.03),3%,IF(I20&lt;(I19*0.97),0,1.5%)))+J22</f>
        <v>#REF!</v>
      </c>
      <c r="K23" s="38" t="e">
        <f>(IF(J20&gt;(J19*1.03),3%,IF(J20&lt;(J19*0.97),0,1.5%)))+K22</f>
        <v>#REF!</v>
      </c>
      <c r="L23" s="38" t="e">
        <f>(IF(K20&gt;(K19*1.03),3%,IF(K20&lt;(K19*0.97),0,1.5%)))+L22</f>
        <v>#REF!</v>
      </c>
      <c r="P23" s="41"/>
      <c r="Q23" s="41"/>
      <c r="R23" s="41"/>
      <c r="S23" s="41"/>
      <c r="T23" s="41"/>
      <c r="U23" s="41"/>
      <c r="V23" s="41"/>
      <c r="W23" s="41"/>
      <c r="X23" s="41"/>
    </row>
    <row r="24" spans="1:24" ht="12">
      <c r="A24" s="6"/>
      <c r="B24" s="6"/>
      <c r="C24" s="6"/>
      <c r="D24" s="6"/>
      <c r="E24" s="6"/>
      <c r="F24" s="6"/>
      <c r="G24" s="6"/>
      <c r="P24" s="41"/>
      <c r="Q24" s="41"/>
      <c r="R24" s="41"/>
      <c r="S24" s="41"/>
      <c r="T24" s="41"/>
      <c r="U24" s="41"/>
      <c r="V24" s="38"/>
      <c r="W24" s="38"/>
      <c r="X24" s="38"/>
    </row>
    <row r="25" spans="1:18" ht="13.5">
      <c r="A25" s="6"/>
      <c r="B25" s="17"/>
      <c r="C25" s="18" t="s">
        <v>58</v>
      </c>
      <c r="D25" s="19" t="s">
        <v>29</v>
      </c>
      <c r="E25" s="20" t="s">
        <v>20</v>
      </c>
      <c r="F25" s="21" t="str">
        <f aca="true" t="shared" si="7" ref="F25:L25">LEFT(E25,4)+1&amp;"/"&amp;TEXT(RIGHT(E25,2)+1,"00")</f>
        <v>2005/06</v>
      </c>
      <c r="G25" s="22" t="str">
        <f t="shared" si="7"/>
        <v>2006/07</v>
      </c>
      <c r="H25" s="23" t="str">
        <f t="shared" si="7"/>
        <v>2007/08</v>
      </c>
      <c r="I25" s="24" t="str">
        <f t="shared" si="7"/>
        <v>2008/09</v>
      </c>
      <c r="J25" s="24" t="str">
        <f t="shared" si="7"/>
        <v>2009/10</v>
      </c>
      <c r="K25" s="24" t="str">
        <f t="shared" si="7"/>
        <v>2010/11</v>
      </c>
      <c r="L25" s="24" t="str">
        <f t="shared" si="7"/>
        <v>2011/12</v>
      </c>
      <c r="N25" s="24" t="str">
        <f>H25</f>
        <v>2007/08</v>
      </c>
      <c r="O25" s="24" t="str">
        <f>I25</f>
        <v>2008/09</v>
      </c>
      <c r="P25" s="24" t="str">
        <f>J25</f>
        <v>2009/10</v>
      </c>
      <c r="Q25" s="24" t="str">
        <f>K25</f>
        <v>2010/11</v>
      </c>
      <c r="R25" s="24" t="str">
        <f>L25</f>
        <v>2011/12</v>
      </c>
    </row>
    <row r="26" spans="1:24" ht="13.5">
      <c r="A26" s="6"/>
      <c r="B26" s="25"/>
      <c r="C26" s="25"/>
      <c r="D26" s="25"/>
      <c r="E26" s="25"/>
      <c r="F26" s="25"/>
      <c r="H26" s="23"/>
      <c r="I26" s="23"/>
      <c r="N26" s="66"/>
      <c r="O26" s="66"/>
      <c r="P26" s="66"/>
      <c r="Q26" s="66"/>
      <c r="R26" s="66"/>
      <c r="S26" s="8"/>
      <c r="T26" s="8"/>
      <c r="U26" s="50"/>
      <c r="V26" s="16"/>
      <c r="W26" s="16"/>
      <c r="X26" s="16"/>
    </row>
    <row r="27" spans="1:24" ht="13.5">
      <c r="A27" s="6"/>
      <c r="B27" s="25"/>
      <c r="C27" s="25"/>
      <c r="D27" s="25"/>
      <c r="E27" s="25" t="e">
        <f aca="true" t="shared" si="8" ref="E27:J27">IF(E41&gt;E42,"under","over")</f>
        <v>#REF!</v>
      </c>
      <c r="F27" s="25" t="e">
        <f t="shared" si="8"/>
        <v>#REF!</v>
      </c>
      <c r="G27" s="25" t="e">
        <f t="shared" si="8"/>
        <v>#REF!</v>
      </c>
      <c r="H27" s="25" t="e">
        <f t="shared" si="8"/>
        <v>#REF!</v>
      </c>
      <c r="I27" s="25" t="e">
        <f t="shared" si="8"/>
        <v>#REF!</v>
      </c>
      <c r="J27" s="25" t="e">
        <f t="shared" si="8"/>
        <v>#REF!</v>
      </c>
      <c r="K27" s="25" t="e">
        <f>IF(K41&gt;K42,"under","over")</f>
        <v>#REF!</v>
      </c>
      <c r="L27" s="25" t="e">
        <f>IF(L41&gt;L42,"under","over")</f>
        <v>#REF!</v>
      </c>
      <c r="N27" s="67"/>
      <c r="O27" s="67"/>
      <c r="P27" s="67"/>
      <c r="Q27" s="67"/>
      <c r="R27" s="67"/>
      <c r="S27" s="12"/>
      <c r="T27" s="12"/>
      <c r="U27" s="12"/>
      <c r="V27" s="12"/>
      <c r="W27" s="12"/>
      <c r="X27" s="12"/>
    </row>
    <row r="28" spans="1:24" ht="13.5">
      <c r="A28" s="6"/>
      <c r="B28" s="26" t="s">
        <v>23</v>
      </c>
      <c r="C28" s="26" t="s">
        <v>38</v>
      </c>
      <c r="D28" s="27" t="s">
        <v>18</v>
      </c>
      <c r="E28" s="29" t="e">
        <f aca="true" t="shared" si="9" ref="E28:I29">E6</f>
        <v>#REF!</v>
      </c>
      <c r="F28" s="29" t="e">
        <f t="shared" si="9"/>
        <v>#REF!</v>
      </c>
      <c r="G28" s="29" t="e">
        <f t="shared" si="9"/>
        <v>#REF!</v>
      </c>
      <c r="H28" s="29" t="e">
        <f t="shared" si="9"/>
        <v>#REF!</v>
      </c>
      <c r="I28" s="29" t="e">
        <f t="shared" si="9"/>
        <v>#REF!</v>
      </c>
      <c r="J28" s="29" t="e">
        <f aca="true" t="shared" si="10" ref="J28:L31">J6</f>
        <v>#REF!</v>
      </c>
      <c r="K28" s="29" t="e">
        <f t="shared" si="10"/>
        <v>#REF!</v>
      </c>
      <c r="L28" s="29" t="e">
        <f t="shared" si="10"/>
        <v>#REF!</v>
      </c>
      <c r="N28" s="68">
        <v>371.42724746326587</v>
      </c>
      <c r="O28" s="68">
        <v>453.5160959</v>
      </c>
      <c r="P28" s="68">
        <v>476.54821499999997</v>
      </c>
      <c r="Q28" s="68"/>
      <c r="R28" s="68"/>
      <c r="S28" s="49"/>
      <c r="T28" s="73" t="e">
        <f>H28-N28</f>
        <v>#REF!</v>
      </c>
      <c r="U28" s="73" t="e">
        <f>I28-O28</f>
        <v>#REF!</v>
      </c>
      <c r="V28" s="73" t="e">
        <f>J28-P28</f>
        <v>#REF!</v>
      </c>
      <c r="W28" s="73" t="e">
        <f aca="true" t="shared" si="11" ref="W28:X43">K28-Q28</f>
        <v>#REF!</v>
      </c>
      <c r="X28" s="73" t="e">
        <f t="shared" si="11"/>
        <v>#REF!</v>
      </c>
    </row>
    <row r="29" spans="1:24" ht="13.5">
      <c r="A29" s="6"/>
      <c r="B29" s="26" t="s">
        <v>0</v>
      </c>
      <c r="C29" s="26" t="s">
        <v>37</v>
      </c>
      <c r="D29" s="27" t="s">
        <v>18</v>
      </c>
      <c r="E29" s="29" t="e">
        <f t="shared" si="9"/>
        <v>#REF!</v>
      </c>
      <c r="F29" s="29" t="e">
        <f t="shared" si="9"/>
        <v>#REF!</v>
      </c>
      <c r="G29" s="29" t="e">
        <f t="shared" si="9"/>
        <v>#REF!</v>
      </c>
      <c r="H29" s="29" t="e">
        <f t="shared" si="9"/>
        <v>#REF!</v>
      </c>
      <c r="I29" s="29" t="e">
        <f t="shared" si="9"/>
        <v>#REF!</v>
      </c>
      <c r="J29" s="29" t="e">
        <f t="shared" si="10"/>
        <v>#REF!</v>
      </c>
      <c r="K29" s="29" t="e">
        <f t="shared" si="10"/>
        <v>#REF!</v>
      </c>
      <c r="L29" s="29" t="e">
        <f t="shared" si="10"/>
        <v>#REF!</v>
      </c>
      <c r="N29" s="70">
        <v>70.059556</v>
      </c>
      <c r="O29" s="70">
        <v>2.4322106000000034</v>
      </c>
      <c r="P29" s="70">
        <v>2.613697000000002</v>
      </c>
      <c r="Q29" s="70"/>
      <c r="R29" s="70"/>
      <c r="S29" s="9"/>
      <c r="T29" s="73" t="e">
        <f aca="true" t="shared" si="12" ref="T29:T43">H29-N29</f>
        <v>#REF!</v>
      </c>
      <c r="U29" s="73" t="e">
        <f aca="true" t="shared" si="13" ref="U29:U43">I29-O29</f>
        <v>#REF!</v>
      </c>
      <c r="V29" s="73" t="e">
        <f aca="true" t="shared" si="14" ref="V29:V43">J29-P29</f>
        <v>#REF!</v>
      </c>
      <c r="W29" s="73" t="e">
        <f t="shared" si="11"/>
        <v>#REF!</v>
      </c>
      <c r="X29" s="73" t="e">
        <f t="shared" si="11"/>
        <v>#REF!</v>
      </c>
    </row>
    <row r="30" spans="1:24" ht="13.5">
      <c r="A30" s="6"/>
      <c r="B30" s="26" t="s">
        <v>6</v>
      </c>
      <c r="C30" s="26" t="s">
        <v>32</v>
      </c>
      <c r="D30" s="27" t="s">
        <v>18</v>
      </c>
      <c r="E30" s="30"/>
      <c r="F30" s="29" t="e">
        <f>F8</f>
        <v>#REF!</v>
      </c>
      <c r="G30" s="29" t="e">
        <f>G8</f>
        <v>#REF!</v>
      </c>
      <c r="H30" s="29" t="e">
        <f>H8</f>
        <v>#REF!</v>
      </c>
      <c r="I30" s="29" t="e">
        <f>I8</f>
        <v>#REF!</v>
      </c>
      <c r="J30" s="29" t="e">
        <f t="shared" si="10"/>
        <v>#REF!</v>
      </c>
      <c r="K30" s="29" t="e">
        <f t="shared" si="10"/>
        <v>#REF!</v>
      </c>
      <c r="L30" s="29" t="e">
        <f t="shared" si="10"/>
        <v>#REF!</v>
      </c>
      <c r="N30" s="68">
        <v>2.0386112119999993</v>
      </c>
      <c r="O30" s="68">
        <v>2.4591907560000004</v>
      </c>
      <c r="P30" s="68">
        <v>2.34889887825</v>
      </c>
      <c r="Q30" s="68"/>
      <c r="R30" s="68"/>
      <c r="S30" s="9"/>
      <c r="T30" s="73" t="e">
        <f t="shared" si="12"/>
        <v>#REF!</v>
      </c>
      <c r="U30" s="73" t="e">
        <f t="shared" si="13"/>
        <v>#REF!</v>
      </c>
      <c r="V30" s="73" t="e">
        <f t="shared" si="14"/>
        <v>#REF!</v>
      </c>
      <c r="W30" s="73" t="e">
        <f t="shared" si="11"/>
        <v>#REF!</v>
      </c>
      <c r="X30" s="73" t="e">
        <f t="shared" si="11"/>
        <v>#REF!</v>
      </c>
    </row>
    <row r="31" spans="1:24" ht="13.5">
      <c r="A31" s="6"/>
      <c r="B31" s="26" t="s">
        <v>8</v>
      </c>
      <c r="C31" s="26" t="s">
        <v>35</v>
      </c>
      <c r="D31" s="27" t="s">
        <v>18</v>
      </c>
      <c r="E31" s="30"/>
      <c r="F31" s="30"/>
      <c r="G31" s="31"/>
      <c r="H31" s="29" t="e">
        <f>H9</f>
        <v>#REF!</v>
      </c>
      <c r="I31" s="29" t="e">
        <f>I9</f>
        <v>#REF!</v>
      </c>
      <c r="J31" s="29" t="e">
        <f t="shared" si="10"/>
        <v>#REF!</v>
      </c>
      <c r="K31" s="29" t="e">
        <f t="shared" si="10"/>
        <v>#REF!</v>
      </c>
      <c r="L31" s="29" t="e">
        <f t="shared" si="10"/>
        <v>#REF!</v>
      </c>
      <c r="N31" s="70">
        <v>0</v>
      </c>
      <c r="O31" s="70">
        <v>0</v>
      </c>
      <c r="P31" s="70">
        <v>0</v>
      </c>
      <c r="Q31" s="70"/>
      <c r="R31" s="70"/>
      <c r="S31" s="9"/>
      <c r="T31" s="73" t="e">
        <f t="shared" si="12"/>
        <v>#REF!</v>
      </c>
      <c r="U31" s="73" t="e">
        <f t="shared" si="13"/>
        <v>#REF!</v>
      </c>
      <c r="V31" s="73" t="e">
        <f t="shared" si="14"/>
        <v>#REF!</v>
      </c>
      <c r="W31" s="73" t="e">
        <f t="shared" si="11"/>
        <v>#REF!</v>
      </c>
      <c r="X31" s="73" t="e">
        <f t="shared" si="11"/>
        <v>#REF!</v>
      </c>
    </row>
    <row r="32" spans="1:24" ht="13.5">
      <c r="A32" s="6"/>
      <c r="B32" s="26" t="s">
        <v>24</v>
      </c>
      <c r="C32" s="26" t="s">
        <v>40</v>
      </c>
      <c r="D32" s="27" t="s">
        <v>18</v>
      </c>
      <c r="E32" s="29" t="e">
        <f>ROUND(#REF!/1000000,6)</f>
        <v>#REF!</v>
      </c>
      <c r="F32" s="29" t="e">
        <f>ROUND(#REF!/1000000,6)</f>
        <v>#REF!</v>
      </c>
      <c r="G32" s="29" t="e">
        <f>ROUND(#REF!/1000000,6)</f>
        <v>#REF!</v>
      </c>
      <c r="H32" s="29" t="e">
        <f>ROUND(#REF!/1000000,6)</f>
        <v>#REF!</v>
      </c>
      <c r="I32" s="32"/>
      <c r="J32" s="32"/>
      <c r="K32" s="32"/>
      <c r="L32" s="32"/>
      <c r="N32" s="56">
        <v>2.8702275927446266</v>
      </c>
      <c r="O32" s="57"/>
      <c r="P32" s="57"/>
      <c r="Q32" s="57"/>
      <c r="R32" s="57"/>
      <c r="S32" s="49"/>
      <c r="T32" s="73" t="e">
        <f t="shared" si="12"/>
        <v>#REF!</v>
      </c>
      <c r="U32" s="73">
        <f t="shared" si="13"/>
        <v>0</v>
      </c>
      <c r="V32" s="73">
        <f t="shared" si="14"/>
        <v>0</v>
      </c>
      <c r="W32" s="73">
        <f t="shared" si="11"/>
        <v>0</v>
      </c>
      <c r="X32" s="73">
        <f t="shared" si="11"/>
        <v>0</v>
      </c>
    </row>
    <row r="33" spans="1:24" ht="13.5">
      <c r="A33" s="6"/>
      <c r="B33" s="26" t="s">
        <v>5</v>
      </c>
      <c r="C33" s="26" t="s">
        <v>41</v>
      </c>
      <c r="D33" s="27" t="s">
        <v>18</v>
      </c>
      <c r="E33" s="30"/>
      <c r="F33" s="30"/>
      <c r="G33" s="31"/>
      <c r="H33" s="32"/>
      <c r="I33" s="29" t="e">
        <f>ROUND(#REF!/1000000,6)</f>
        <v>#REF!</v>
      </c>
      <c r="J33" s="29" t="e">
        <f>ROUND(#REF!/1000000,6)</f>
        <v>#REF!</v>
      </c>
      <c r="K33" s="29" t="e">
        <f>ROUND(#REF!/1000000,6)</f>
        <v>#REF!</v>
      </c>
      <c r="L33" s="29" t="e">
        <f>ROUND(#REF!/1000000,6)</f>
        <v>#REF!</v>
      </c>
      <c r="N33" s="57"/>
      <c r="O33" s="56">
        <v>16.934965839131863</v>
      </c>
      <c r="P33" s="56">
        <v>1.4975147694345168</v>
      </c>
      <c r="Q33" s="56"/>
      <c r="R33" s="56"/>
      <c r="S33" s="9"/>
      <c r="T33" s="73">
        <f t="shared" si="12"/>
        <v>0</v>
      </c>
      <c r="U33" s="73" t="e">
        <f t="shared" si="13"/>
        <v>#REF!</v>
      </c>
      <c r="V33" s="73" t="e">
        <f t="shared" si="14"/>
        <v>#REF!</v>
      </c>
      <c r="W33" s="73" t="e">
        <f t="shared" si="11"/>
        <v>#REF!</v>
      </c>
      <c r="X33" s="73" t="e">
        <f t="shared" si="11"/>
        <v>#REF!</v>
      </c>
    </row>
    <row r="34" spans="1:24" ht="13.5">
      <c r="A34" s="6"/>
      <c r="B34" s="25" t="s">
        <v>7</v>
      </c>
      <c r="C34" s="25" t="s">
        <v>36</v>
      </c>
      <c r="D34" s="27" t="s">
        <v>18</v>
      </c>
      <c r="E34" s="30"/>
      <c r="F34" s="30"/>
      <c r="G34" s="31"/>
      <c r="H34" s="29" t="e">
        <f>H12</f>
        <v>#REF!</v>
      </c>
      <c r="I34" s="29" t="e">
        <f>I12</f>
        <v>#REF!</v>
      </c>
      <c r="J34" s="29" t="e">
        <f>J12</f>
        <v>#REF!</v>
      </c>
      <c r="K34" s="29" t="e">
        <f>K12</f>
        <v>#REF!</v>
      </c>
      <c r="L34" s="29" t="e">
        <f>L12</f>
        <v>#REF!</v>
      </c>
      <c r="N34" s="68">
        <v>9.147652136650414</v>
      </c>
      <c r="O34" s="68">
        <v>10.410558489694957</v>
      </c>
      <c r="P34" s="68">
        <v>6.609346873424648</v>
      </c>
      <c r="Q34" s="68"/>
      <c r="R34" s="68"/>
      <c r="S34" s="49"/>
      <c r="T34" s="73" t="e">
        <f t="shared" si="12"/>
        <v>#REF!</v>
      </c>
      <c r="U34" s="73" t="e">
        <f t="shared" si="13"/>
        <v>#REF!</v>
      </c>
      <c r="V34" s="73" t="e">
        <f t="shared" si="14"/>
        <v>#REF!</v>
      </c>
      <c r="W34" s="73" t="e">
        <f t="shared" si="11"/>
        <v>#REF!</v>
      </c>
      <c r="X34" s="73" t="e">
        <f t="shared" si="11"/>
        <v>#REF!</v>
      </c>
    </row>
    <row r="35" spans="1:24" ht="13.5">
      <c r="A35" s="6"/>
      <c r="B35" s="25" t="s">
        <v>11</v>
      </c>
      <c r="C35" s="25" t="s">
        <v>42</v>
      </c>
      <c r="D35" s="27" t="s">
        <v>18</v>
      </c>
      <c r="E35" s="30"/>
      <c r="F35" s="30"/>
      <c r="G35" s="31"/>
      <c r="H35" s="33"/>
      <c r="I35" s="29" t="e">
        <f>I13</f>
        <v>#REF!</v>
      </c>
      <c r="J35" s="29" t="e">
        <f>J13</f>
        <v>#REF!</v>
      </c>
      <c r="K35" s="29" t="e">
        <f>K13</f>
        <v>#REF!</v>
      </c>
      <c r="L35" s="29" t="e">
        <f>L13</f>
        <v>#REF!</v>
      </c>
      <c r="N35" s="71"/>
      <c r="O35" s="68">
        <v>1.7652261810885939</v>
      </c>
      <c r="P35" s="68">
        <v>2.1820625145</v>
      </c>
      <c r="Q35" s="68"/>
      <c r="R35" s="68"/>
      <c r="S35" s="49"/>
      <c r="T35" s="73">
        <f t="shared" si="12"/>
        <v>0</v>
      </c>
      <c r="U35" s="73" t="e">
        <f t="shared" si="13"/>
        <v>#REF!</v>
      </c>
      <c r="V35" s="73" t="e">
        <f t="shared" si="14"/>
        <v>#REF!</v>
      </c>
      <c r="W35" s="73" t="e">
        <f t="shared" si="11"/>
        <v>#REF!</v>
      </c>
      <c r="X35" s="73" t="e">
        <f t="shared" si="11"/>
        <v>#REF!</v>
      </c>
    </row>
    <row r="36" spans="1:24" ht="13.5">
      <c r="A36" s="6"/>
      <c r="B36" s="25" t="s">
        <v>9</v>
      </c>
      <c r="C36" s="25" t="s">
        <v>45</v>
      </c>
      <c r="D36" s="27" t="s">
        <v>18</v>
      </c>
      <c r="E36" s="30"/>
      <c r="F36" s="30"/>
      <c r="G36" s="31"/>
      <c r="H36" s="33"/>
      <c r="I36" s="33"/>
      <c r="J36" s="33"/>
      <c r="K36" s="29" t="e">
        <f aca="true" t="shared" si="15" ref="K36:L38">K14</f>
        <v>#REF!</v>
      </c>
      <c r="L36" s="29" t="e">
        <f t="shared" si="15"/>
        <v>#REF!</v>
      </c>
      <c r="N36" s="71"/>
      <c r="O36" s="71"/>
      <c r="P36" s="71"/>
      <c r="Q36" s="68"/>
      <c r="R36" s="68"/>
      <c r="S36" s="9"/>
      <c r="T36" s="73">
        <f t="shared" si="12"/>
        <v>0</v>
      </c>
      <c r="U36" s="73">
        <f t="shared" si="13"/>
        <v>0</v>
      </c>
      <c r="V36" s="73">
        <f t="shared" si="14"/>
        <v>0</v>
      </c>
      <c r="W36" s="73" t="e">
        <f t="shared" si="11"/>
        <v>#REF!</v>
      </c>
      <c r="X36" s="73" t="e">
        <f t="shared" si="11"/>
        <v>#REF!</v>
      </c>
    </row>
    <row r="37" spans="1:24" ht="13.5">
      <c r="A37" s="6"/>
      <c r="B37" s="25" t="s">
        <v>10</v>
      </c>
      <c r="C37" s="25" t="s">
        <v>43</v>
      </c>
      <c r="D37" s="27" t="s">
        <v>18</v>
      </c>
      <c r="E37" s="30"/>
      <c r="F37" s="30"/>
      <c r="G37" s="31"/>
      <c r="H37" s="33"/>
      <c r="I37" s="29" t="e">
        <f>I15</f>
        <v>#REF!</v>
      </c>
      <c r="J37" s="29" t="e">
        <f>J15</f>
        <v>#REF!</v>
      </c>
      <c r="K37" s="29" t="e">
        <f t="shared" si="15"/>
        <v>#REF!</v>
      </c>
      <c r="L37" s="29" t="e">
        <f t="shared" si="15"/>
        <v>#REF!</v>
      </c>
      <c r="N37" s="71"/>
      <c r="O37" s="68">
        <v>0.7235064000000001</v>
      </c>
      <c r="P37" s="68">
        <v>2.3338552</v>
      </c>
      <c r="Q37" s="68"/>
      <c r="R37" s="68"/>
      <c r="S37" s="9"/>
      <c r="T37" s="73">
        <f t="shared" si="12"/>
        <v>0</v>
      </c>
      <c r="U37" s="73" t="e">
        <f t="shared" si="13"/>
        <v>#REF!</v>
      </c>
      <c r="V37" s="73" t="e">
        <f t="shared" si="14"/>
        <v>#REF!</v>
      </c>
      <c r="W37" s="73" t="e">
        <f t="shared" si="11"/>
        <v>#REF!</v>
      </c>
      <c r="X37" s="73" t="e">
        <f t="shared" si="11"/>
        <v>#REF!</v>
      </c>
    </row>
    <row r="38" spans="1:24" ht="13.5">
      <c r="A38" s="6"/>
      <c r="B38" s="25" t="s">
        <v>12</v>
      </c>
      <c r="C38" s="25" t="s">
        <v>44</v>
      </c>
      <c r="D38" s="27" t="s">
        <v>18</v>
      </c>
      <c r="E38" s="30"/>
      <c r="F38" s="30"/>
      <c r="G38" s="31"/>
      <c r="H38" s="33"/>
      <c r="I38" s="29" t="e">
        <f>I16</f>
        <v>#REF!</v>
      </c>
      <c r="J38" s="29" t="e">
        <f>J16</f>
        <v>#REF!</v>
      </c>
      <c r="K38" s="29" t="e">
        <f t="shared" si="15"/>
        <v>#REF!</v>
      </c>
      <c r="L38" s="29" t="e">
        <f t="shared" si="15"/>
        <v>#REF!</v>
      </c>
      <c r="N38" s="71"/>
      <c r="O38" s="68">
        <v>0</v>
      </c>
      <c r="P38" s="68">
        <v>0.49522391159999996</v>
      </c>
      <c r="Q38" s="68"/>
      <c r="R38" s="68"/>
      <c r="S38" s="9"/>
      <c r="T38" s="73">
        <f t="shared" si="12"/>
        <v>0</v>
      </c>
      <c r="U38" s="73" t="e">
        <f t="shared" si="13"/>
        <v>#REF!</v>
      </c>
      <c r="V38" s="73" t="e">
        <f t="shared" si="14"/>
        <v>#REF!</v>
      </c>
      <c r="W38" s="73" t="e">
        <f t="shared" si="11"/>
        <v>#REF!</v>
      </c>
      <c r="X38" s="73" t="e">
        <f t="shared" si="11"/>
        <v>#REF!</v>
      </c>
    </row>
    <row r="39" spans="1:24" ht="13.5">
      <c r="A39" s="6"/>
      <c r="B39" s="26" t="s">
        <v>13</v>
      </c>
      <c r="C39" s="26" t="s">
        <v>31</v>
      </c>
      <c r="D39" s="27" t="s">
        <v>18</v>
      </c>
      <c r="E39" s="29" t="e">
        <f>E17</f>
        <v>#REF!</v>
      </c>
      <c r="F39" s="29" t="e">
        <f>ROUND(E43*(1+F45),6)</f>
        <v>#REF!</v>
      </c>
      <c r="G39" s="29" t="e">
        <f>ROUND(F43*(1+G45),6)</f>
        <v>#REF!</v>
      </c>
      <c r="H39" s="29" t="e">
        <f>ROUND(G43*(1+H45),6)</f>
        <v>#REF!</v>
      </c>
      <c r="I39" s="29" t="e">
        <f>ROUND((H43*(1+I45)),6)</f>
        <v>#REF!</v>
      </c>
      <c r="J39" s="29" t="e">
        <f>ROUND((I43*(1+J45)),6)</f>
        <v>#REF!</v>
      </c>
      <c r="K39" s="29" t="e">
        <f>ROUND((J43*(1+K45)),6)</f>
        <v>#REF!</v>
      </c>
      <c r="L39" s="29" t="e">
        <f>ROUND((K43*(1+L45)),6)</f>
        <v>#REF!</v>
      </c>
      <c r="N39" s="69">
        <v>-18.027056126082456</v>
      </c>
      <c r="O39" s="69">
        <v>-0.41684812161281565</v>
      </c>
      <c r="P39" s="69">
        <v>6.407677446721157</v>
      </c>
      <c r="Q39" s="69"/>
      <c r="R39" s="69"/>
      <c r="S39" s="9"/>
      <c r="T39" s="73" t="e">
        <f t="shared" si="12"/>
        <v>#REF!</v>
      </c>
      <c r="U39" s="73" t="e">
        <f t="shared" si="13"/>
        <v>#REF!</v>
      </c>
      <c r="V39" s="73" t="e">
        <f>J39-P39</f>
        <v>#REF!</v>
      </c>
      <c r="W39" s="73" t="e">
        <f t="shared" si="11"/>
        <v>#REF!</v>
      </c>
      <c r="X39" s="73" t="e">
        <f t="shared" si="11"/>
        <v>#REF!</v>
      </c>
    </row>
    <row r="40" spans="1:24" ht="13.5">
      <c r="A40" s="6"/>
      <c r="B40" s="18"/>
      <c r="C40" s="18"/>
      <c r="D40" s="28"/>
      <c r="E40" s="34"/>
      <c r="F40" s="34"/>
      <c r="G40" s="35"/>
      <c r="H40" s="36"/>
      <c r="I40" s="36"/>
      <c r="J40" s="36"/>
      <c r="K40" s="36"/>
      <c r="L40" s="36"/>
      <c r="N40" s="72"/>
      <c r="O40" s="72"/>
      <c r="P40" s="72"/>
      <c r="Q40" s="72"/>
      <c r="R40" s="72"/>
      <c r="S40" s="9"/>
      <c r="T40" s="73">
        <f t="shared" si="12"/>
        <v>0</v>
      </c>
      <c r="U40" s="73">
        <f t="shared" si="13"/>
        <v>0</v>
      </c>
      <c r="V40" s="73">
        <f t="shared" si="14"/>
        <v>0</v>
      </c>
      <c r="W40" s="73">
        <f t="shared" si="11"/>
        <v>0</v>
      </c>
      <c r="X40" s="73">
        <f t="shared" si="11"/>
        <v>0</v>
      </c>
    </row>
    <row r="41" spans="1:24" ht="13.5">
      <c r="A41" s="6"/>
      <c r="B41" s="25" t="s">
        <v>14</v>
      </c>
      <c r="C41" s="25" t="s">
        <v>33</v>
      </c>
      <c r="D41" s="27" t="s">
        <v>18</v>
      </c>
      <c r="E41" s="37" t="e">
        <f>E28+E29+E30+E31-E32+E34-E39</f>
        <v>#REF!</v>
      </c>
      <c r="F41" s="37" t="e">
        <f>F28+F29+F30+F31-F32+F34-F39</f>
        <v>#REF!</v>
      </c>
      <c r="G41" s="37" t="e">
        <f>G28+G29+G30+G31-G32+G34-G39</f>
        <v>#REF!</v>
      </c>
      <c r="H41" s="37" t="e">
        <f>H28+H29+H30+H31-H32+H34-H39</f>
        <v>#REF!</v>
      </c>
      <c r="I41" s="37" t="e">
        <f>I28+I29+I30+I31+I33+I35+I37+I38+I34-I39</f>
        <v>#REF!</v>
      </c>
      <c r="J41" s="37" t="e">
        <f>J28+J29+J30+J31+J33+J35+J37+J38+J34-J39</f>
        <v>#REF!</v>
      </c>
      <c r="K41" s="37" t="e">
        <f>SUM(K28:K38)-K39</f>
        <v>#REF!</v>
      </c>
      <c r="L41" s="37" t="e">
        <f>SUM(L28:L38)-L39</f>
        <v>#REF!</v>
      </c>
      <c r="N41" s="69">
        <v>467.8298953452541</v>
      </c>
      <c r="O41" s="69">
        <v>488.65860228752825</v>
      </c>
      <c r="P41" s="69">
        <v>488.22113670048805</v>
      </c>
      <c r="Q41" s="69"/>
      <c r="R41" s="69"/>
      <c r="S41" s="9"/>
      <c r="T41" s="73" t="e">
        <f t="shared" si="12"/>
        <v>#REF!</v>
      </c>
      <c r="U41" s="73" t="e">
        <f t="shared" si="13"/>
        <v>#REF!</v>
      </c>
      <c r="V41" s="73" t="e">
        <f t="shared" si="14"/>
        <v>#REF!</v>
      </c>
      <c r="W41" s="73" t="e">
        <f t="shared" si="11"/>
        <v>#REF!</v>
      </c>
      <c r="X41" s="73" t="e">
        <f t="shared" si="11"/>
        <v>#REF!</v>
      </c>
    </row>
    <row r="42" spans="1:24" ht="13.5">
      <c r="A42" s="6"/>
      <c r="B42" s="25" t="s">
        <v>39</v>
      </c>
      <c r="C42" s="25" t="s">
        <v>30</v>
      </c>
      <c r="D42" s="27" t="s">
        <v>18</v>
      </c>
      <c r="E42" s="29" t="e">
        <f aca="true" t="shared" si="16" ref="E42:J42">E20</f>
        <v>#REF!</v>
      </c>
      <c r="F42" s="29" t="e">
        <f t="shared" si="16"/>
        <v>#REF!</v>
      </c>
      <c r="G42" s="29" t="e">
        <f t="shared" si="16"/>
        <v>#REF!</v>
      </c>
      <c r="H42" s="29" t="e">
        <f t="shared" si="16"/>
        <v>#REF!</v>
      </c>
      <c r="I42" s="29" t="e">
        <f t="shared" si="16"/>
        <v>#REF!</v>
      </c>
      <c r="J42" s="29" t="e">
        <f t="shared" si="16"/>
        <v>#REF!</v>
      </c>
      <c r="K42" s="29" t="e">
        <f>K20</f>
        <v>#REF!</v>
      </c>
      <c r="L42" s="29" t="e">
        <f>L20</f>
        <v>#REF!</v>
      </c>
      <c r="N42" s="70">
        <v>467.4333880479909</v>
      </c>
      <c r="O42" s="70">
        <v>494.940639</v>
      </c>
      <c r="P42" s="70">
        <v>486.97675</v>
      </c>
      <c r="Q42" s="70"/>
      <c r="R42" s="70"/>
      <c r="S42" s="10"/>
      <c r="T42" s="73" t="e">
        <f t="shared" si="12"/>
        <v>#REF!</v>
      </c>
      <c r="U42" s="73" t="e">
        <f t="shared" si="13"/>
        <v>#REF!</v>
      </c>
      <c r="V42" s="73" t="e">
        <f t="shared" si="14"/>
        <v>#REF!</v>
      </c>
      <c r="W42" s="73" t="e">
        <f t="shared" si="11"/>
        <v>#REF!</v>
      </c>
      <c r="X42" s="73" t="e">
        <f t="shared" si="11"/>
        <v>#REF!</v>
      </c>
    </row>
    <row r="43" spans="1:24" ht="13.5">
      <c r="A43" s="6"/>
      <c r="B43" s="25"/>
      <c r="C43" s="25" t="s">
        <v>34</v>
      </c>
      <c r="D43" s="27" t="s">
        <v>18</v>
      </c>
      <c r="E43" s="37" t="e">
        <f aca="true" t="shared" si="17" ref="E43:L43">E42-E41</f>
        <v>#REF!</v>
      </c>
      <c r="F43" s="37" t="e">
        <f t="shared" si="17"/>
        <v>#REF!</v>
      </c>
      <c r="G43" s="37" t="e">
        <f t="shared" si="17"/>
        <v>#REF!</v>
      </c>
      <c r="H43" s="37" t="e">
        <f t="shared" si="17"/>
        <v>#REF!</v>
      </c>
      <c r="I43" s="37" t="e">
        <f t="shared" si="17"/>
        <v>#REF!</v>
      </c>
      <c r="J43" s="37" t="e">
        <f t="shared" si="17"/>
        <v>#REF!</v>
      </c>
      <c r="K43" s="37" t="e">
        <f t="shared" si="17"/>
        <v>#REF!</v>
      </c>
      <c r="L43" s="37" t="e">
        <f t="shared" si="17"/>
        <v>#REF!</v>
      </c>
      <c r="N43" s="69">
        <v>-0.3965072972632129</v>
      </c>
      <c r="O43" s="69">
        <v>6.282036712471722</v>
      </c>
      <c r="P43" s="69">
        <v>-1.2443867004880644</v>
      </c>
      <c r="Q43" s="69"/>
      <c r="R43" s="69"/>
      <c r="S43" s="62"/>
      <c r="T43" s="73" t="e">
        <f t="shared" si="12"/>
        <v>#REF!</v>
      </c>
      <c r="U43" s="73" t="e">
        <f t="shared" si="13"/>
        <v>#REF!</v>
      </c>
      <c r="V43" s="73" t="e">
        <f t="shared" si="14"/>
        <v>#REF!</v>
      </c>
      <c r="W43" s="73" t="e">
        <f t="shared" si="11"/>
        <v>#REF!</v>
      </c>
      <c r="X43" s="73" t="e">
        <f t="shared" si="11"/>
        <v>#REF!</v>
      </c>
    </row>
    <row r="44" spans="1:24" ht="12">
      <c r="A44" s="6"/>
      <c r="B44" s="6"/>
      <c r="C44" s="6"/>
      <c r="D44" s="6"/>
      <c r="E44" s="6"/>
      <c r="F44" s="7" t="e">
        <f>$F$1</f>
        <v>#REF!</v>
      </c>
      <c r="G44" s="7" t="e">
        <f>$G$1</f>
        <v>#REF!</v>
      </c>
      <c r="H44" s="7" t="e">
        <f>$H$1</f>
        <v>#REF!</v>
      </c>
      <c r="I44" s="7" t="e">
        <f>$I$1</f>
        <v>#REF!</v>
      </c>
      <c r="J44" s="7" t="e">
        <f>$J$1</f>
        <v>#REF!</v>
      </c>
      <c r="K44" s="7" t="e">
        <f>$J$1</f>
        <v>#REF!</v>
      </c>
      <c r="L44" s="7" t="e">
        <f>$J$1</f>
        <v>#REF!</v>
      </c>
      <c r="P44" s="63"/>
      <c r="Q44" s="63"/>
      <c r="R44" s="63"/>
      <c r="S44" s="63"/>
      <c r="T44" s="63"/>
      <c r="U44" s="63"/>
      <c r="V44" s="63"/>
      <c r="W44" s="63"/>
      <c r="X44" s="63"/>
    </row>
    <row r="45" spans="1:24" ht="12">
      <c r="A45" s="6"/>
      <c r="B45" s="6"/>
      <c r="C45" s="6"/>
      <c r="D45" s="6"/>
      <c r="E45" s="6"/>
      <c r="F45" s="7" t="e">
        <f>IF(E42&gt;E41,3%+F44,F44)</f>
        <v>#REF!</v>
      </c>
      <c r="G45" s="7" t="e">
        <f>IF(F42&gt;F41,3%+G44,G44)</f>
        <v>#REF!</v>
      </c>
      <c r="H45" s="7" t="e">
        <f>IF(G42&gt;G41,3%+H44,H44)</f>
        <v>#REF!</v>
      </c>
      <c r="I45" s="38" t="e">
        <f>(IF(H42&gt;(H41*1.03),3%,IF(H42&lt;(H41*0.97),0,1.5%)))+I44</f>
        <v>#REF!</v>
      </c>
      <c r="J45" s="38" t="e">
        <f>(IF(I42&gt;(I41*1.03),3%,IF(I42&lt;(I41*0.97),0,1.5%)))+J44</f>
        <v>#REF!</v>
      </c>
      <c r="K45" s="38" t="e">
        <f>(IF(J42&gt;(J41*1.03),3%,IF(J42&lt;(J41*0.97),0,1.5%)))+K44</f>
        <v>#REF!</v>
      </c>
      <c r="L45" s="38" t="e">
        <f>(IF(K42&gt;(K41*1.03),3%,IF(K42&lt;(K41*0.97),0,1.5%)))+L44</f>
        <v>#REF!</v>
      </c>
      <c r="P45" s="41"/>
      <c r="Q45" s="41"/>
      <c r="R45" s="41"/>
      <c r="S45" s="41"/>
      <c r="T45" s="41"/>
      <c r="U45" s="41"/>
      <c r="V45" s="41"/>
      <c r="W45" s="41"/>
      <c r="X45" s="41"/>
    </row>
    <row r="46" spans="16:24" ht="12">
      <c r="P46" s="41"/>
      <c r="Q46" s="41"/>
      <c r="R46" s="41"/>
      <c r="S46" s="83"/>
      <c r="T46" s="41"/>
      <c r="U46" s="41"/>
      <c r="V46" s="38"/>
      <c r="W46" s="38"/>
      <c r="X46" s="38"/>
    </row>
    <row r="47" spans="3:24" ht="12">
      <c r="C47" t="s">
        <v>28</v>
      </c>
      <c r="P47" s="41"/>
      <c r="Q47" s="41"/>
      <c r="R47" s="41"/>
      <c r="S47" s="41"/>
      <c r="T47" s="41"/>
      <c r="U47" s="41"/>
      <c r="V47" s="38"/>
      <c r="W47" s="38"/>
      <c r="X47" s="38"/>
    </row>
    <row r="48" spans="16:24" ht="12">
      <c r="P48" s="41"/>
      <c r="Q48" s="41"/>
      <c r="R48" s="41"/>
      <c r="S48" s="41"/>
      <c r="T48" s="41"/>
      <c r="U48" s="41"/>
      <c r="V48" s="38"/>
      <c r="W48" s="38"/>
      <c r="X48" s="38"/>
    </row>
    <row r="49" spans="2:24" ht="13.5">
      <c r="B49" s="25"/>
      <c r="C49" s="25"/>
      <c r="D49" s="25"/>
      <c r="E49" s="25" t="e">
        <f aca="true" t="shared" si="18" ref="E49:J49">IF(E63&gt;E64,"under","over")</f>
        <v>#REF!</v>
      </c>
      <c r="F49" s="25" t="e">
        <f t="shared" si="18"/>
        <v>#REF!</v>
      </c>
      <c r="G49" s="25" t="e">
        <f t="shared" si="18"/>
        <v>#REF!</v>
      </c>
      <c r="H49" s="25" t="e">
        <f t="shared" si="18"/>
        <v>#REF!</v>
      </c>
      <c r="I49" s="25" t="e">
        <f t="shared" si="18"/>
        <v>#REF!</v>
      </c>
      <c r="J49" s="25" t="e">
        <f t="shared" si="18"/>
        <v>#REF!</v>
      </c>
      <c r="K49" s="25" t="e">
        <f>IF(K63&gt;K64,"under","over")</f>
        <v>#REF!</v>
      </c>
      <c r="L49" s="25" t="e">
        <f>IF(L63&gt;L64,"under","over")</f>
        <v>#REF!</v>
      </c>
      <c r="P49" s="41"/>
      <c r="Q49" s="41"/>
      <c r="R49" s="41"/>
      <c r="S49" s="41"/>
      <c r="T49" s="41"/>
      <c r="U49" s="41"/>
      <c r="V49" s="38"/>
      <c r="W49" s="38"/>
      <c r="X49" s="38"/>
    </row>
    <row r="50" spans="2:24" ht="13.5">
      <c r="B50" s="26" t="s">
        <v>23</v>
      </c>
      <c r="C50" s="26" t="s">
        <v>38</v>
      </c>
      <c r="D50" s="27" t="s">
        <v>18</v>
      </c>
      <c r="E50" s="29" t="e">
        <f>E28</f>
        <v>#REF!</v>
      </c>
      <c r="F50" s="29" t="e">
        <f aca="true" t="shared" si="19" ref="F50:J60">F28</f>
        <v>#REF!</v>
      </c>
      <c r="G50" s="29" t="e">
        <f t="shared" si="19"/>
        <v>#REF!</v>
      </c>
      <c r="H50" s="29" t="e">
        <f t="shared" si="19"/>
        <v>#REF!</v>
      </c>
      <c r="I50" s="29" t="e">
        <f t="shared" si="19"/>
        <v>#REF!</v>
      </c>
      <c r="J50" s="29" t="e">
        <f t="shared" si="19"/>
        <v>#REF!</v>
      </c>
      <c r="K50" s="29" t="e">
        <f aca="true" t="shared" si="20" ref="K50:L53">K28</f>
        <v>#REF!</v>
      </c>
      <c r="L50" s="29" t="e">
        <f t="shared" si="20"/>
        <v>#REF!</v>
      </c>
      <c r="N50" s="68">
        <v>371.42724746326587</v>
      </c>
      <c r="O50" s="68">
        <v>453.5160959</v>
      </c>
      <c r="P50" s="68">
        <v>476.54821499999997</v>
      </c>
      <c r="Q50" s="68"/>
      <c r="R50" s="68"/>
      <c r="S50" s="49"/>
      <c r="T50" s="73" t="e">
        <f>H50-N50</f>
        <v>#REF!</v>
      </c>
      <c r="U50" s="73" t="e">
        <f>I50-O50</f>
        <v>#REF!</v>
      </c>
      <c r="V50" s="73" t="e">
        <f>J50-P50</f>
        <v>#REF!</v>
      </c>
      <c r="W50" s="73" t="e">
        <f aca="true" t="shared" si="21" ref="W50:X65">K50-Q50</f>
        <v>#REF!</v>
      </c>
      <c r="X50" s="73" t="e">
        <f t="shared" si="21"/>
        <v>#REF!</v>
      </c>
    </row>
    <row r="51" spans="2:24" ht="13.5">
      <c r="B51" s="26" t="s">
        <v>0</v>
      </c>
      <c r="C51" s="26" t="s">
        <v>37</v>
      </c>
      <c r="D51" s="27" t="s">
        <v>18</v>
      </c>
      <c r="E51" s="29" t="e">
        <f>E29</f>
        <v>#REF!</v>
      </c>
      <c r="F51" s="29" t="e">
        <f t="shared" si="19"/>
        <v>#REF!</v>
      </c>
      <c r="G51" s="29" t="e">
        <f t="shared" si="19"/>
        <v>#REF!</v>
      </c>
      <c r="H51" s="29" t="e">
        <f t="shared" si="19"/>
        <v>#REF!</v>
      </c>
      <c r="I51" s="29" t="e">
        <f t="shared" si="19"/>
        <v>#REF!</v>
      </c>
      <c r="J51" s="29" t="e">
        <f t="shared" si="19"/>
        <v>#REF!</v>
      </c>
      <c r="K51" s="29" t="e">
        <f t="shared" si="20"/>
        <v>#REF!</v>
      </c>
      <c r="L51" s="29" t="e">
        <f t="shared" si="20"/>
        <v>#REF!</v>
      </c>
      <c r="N51" s="69">
        <v>70.059556</v>
      </c>
      <c r="O51" s="70">
        <v>2.4322106000000034</v>
      </c>
      <c r="P51" s="70">
        <v>2.613697000000002</v>
      </c>
      <c r="Q51" s="70"/>
      <c r="R51" s="70"/>
      <c r="S51" s="9"/>
      <c r="T51" s="73" t="e">
        <f aca="true" t="shared" si="22" ref="T51:T65">H51-N51</f>
        <v>#REF!</v>
      </c>
      <c r="U51" s="73" t="e">
        <f aca="true" t="shared" si="23" ref="U51:U65">I51-O51</f>
        <v>#REF!</v>
      </c>
      <c r="V51" s="73" t="e">
        <f aca="true" t="shared" si="24" ref="V51:V65">J51-P51</f>
        <v>#REF!</v>
      </c>
      <c r="W51" s="73" t="e">
        <f t="shared" si="21"/>
        <v>#REF!</v>
      </c>
      <c r="X51" s="73" t="e">
        <f t="shared" si="21"/>
        <v>#REF!</v>
      </c>
    </row>
    <row r="52" spans="2:24" ht="13.5">
      <c r="B52" s="26" t="s">
        <v>6</v>
      </c>
      <c r="C52" s="26" t="s">
        <v>32</v>
      </c>
      <c r="D52" s="27" t="s">
        <v>18</v>
      </c>
      <c r="E52" s="30"/>
      <c r="F52" s="29" t="e">
        <f t="shared" si="19"/>
        <v>#REF!</v>
      </c>
      <c r="G52" s="29" t="e">
        <f t="shared" si="19"/>
        <v>#REF!</v>
      </c>
      <c r="H52" s="29" t="e">
        <f t="shared" si="19"/>
        <v>#REF!</v>
      </c>
      <c r="I52" s="29" t="e">
        <f t="shared" si="19"/>
        <v>#REF!</v>
      </c>
      <c r="J52" s="29" t="e">
        <f t="shared" si="19"/>
        <v>#REF!</v>
      </c>
      <c r="K52" s="29" t="e">
        <f t="shared" si="20"/>
        <v>#REF!</v>
      </c>
      <c r="L52" s="29" t="e">
        <f t="shared" si="20"/>
        <v>#REF!</v>
      </c>
      <c r="N52" s="68">
        <v>2.0386112119999993</v>
      </c>
      <c r="O52" s="68">
        <v>2.4591907560000004</v>
      </c>
      <c r="P52" s="68">
        <v>2.34889887825</v>
      </c>
      <c r="Q52" s="68"/>
      <c r="R52" s="68"/>
      <c r="S52" s="9"/>
      <c r="T52" s="73" t="e">
        <f t="shared" si="22"/>
        <v>#REF!</v>
      </c>
      <c r="U52" s="73" t="e">
        <f t="shared" si="23"/>
        <v>#REF!</v>
      </c>
      <c r="V52" s="73" t="e">
        <f t="shared" si="24"/>
        <v>#REF!</v>
      </c>
      <c r="W52" s="73" t="e">
        <f t="shared" si="21"/>
        <v>#REF!</v>
      </c>
      <c r="X52" s="73" t="e">
        <f t="shared" si="21"/>
        <v>#REF!</v>
      </c>
    </row>
    <row r="53" spans="2:24" ht="13.5">
      <c r="B53" s="26" t="s">
        <v>8</v>
      </c>
      <c r="C53" s="26" t="s">
        <v>35</v>
      </c>
      <c r="D53" s="27" t="s">
        <v>18</v>
      </c>
      <c r="E53" s="30"/>
      <c r="F53" s="30"/>
      <c r="G53" s="31"/>
      <c r="H53" s="29" t="e">
        <f t="shared" si="19"/>
        <v>#REF!</v>
      </c>
      <c r="I53" s="29" t="e">
        <f t="shared" si="19"/>
        <v>#REF!</v>
      </c>
      <c r="J53" s="29" t="e">
        <f t="shared" si="19"/>
        <v>#REF!</v>
      </c>
      <c r="K53" s="29" t="e">
        <f t="shared" si="20"/>
        <v>#REF!</v>
      </c>
      <c r="L53" s="29" t="e">
        <f t="shared" si="20"/>
        <v>#REF!</v>
      </c>
      <c r="N53" s="70">
        <v>0</v>
      </c>
      <c r="O53" s="70">
        <v>0</v>
      </c>
      <c r="P53" s="70">
        <v>0</v>
      </c>
      <c r="Q53" s="70"/>
      <c r="R53" s="70"/>
      <c r="S53" s="9"/>
      <c r="T53" s="73" t="e">
        <f t="shared" si="22"/>
        <v>#REF!</v>
      </c>
      <c r="U53" s="73" t="e">
        <f t="shared" si="23"/>
        <v>#REF!</v>
      </c>
      <c r="V53" s="73" t="e">
        <f t="shared" si="24"/>
        <v>#REF!</v>
      </c>
      <c r="W53" s="73" t="e">
        <f t="shared" si="21"/>
        <v>#REF!</v>
      </c>
      <c r="X53" s="73" t="e">
        <f t="shared" si="21"/>
        <v>#REF!</v>
      </c>
    </row>
    <row r="54" spans="2:24" ht="13.5">
      <c r="B54" s="26" t="s">
        <v>24</v>
      </c>
      <c r="C54" s="26" t="s">
        <v>40</v>
      </c>
      <c r="D54" s="27" t="s">
        <v>18</v>
      </c>
      <c r="E54" s="29" t="e">
        <f>ROUND(#REF!/1000000,6)</f>
        <v>#REF!</v>
      </c>
      <c r="F54" s="29" t="e">
        <f>ROUND(#REF!/1000000,6)</f>
        <v>#REF!</v>
      </c>
      <c r="G54" s="29" t="e">
        <f>ROUND(#REF!/1000000,6)</f>
        <v>#REF!</v>
      </c>
      <c r="H54" s="29" t="e">
        <f>ROUND(#REF!/1000000,6)</f>
        <v>#REF!</v>
      </c>
      <c r="I54" s="32"/>
      <c r="J54" s="32"/>
      <c r="K54" s="32"/>
      <c r="L54" s="32"/>
      <c r="N54" s="56">
        <v>2.8702275927446266</v>
      </c>
      <c r="O54" s="57"/>
      <c r="P54" s="57"/>
      <c r="Q54" s="57"/>
      <c r="R54" s="57"/>
      <c r="S54" s="49"/>
      <c r="T54" s="73" t="e">
        <f t="shared" si="22"/>
        <v>#REF!</v>
      </c>
      <c r="U54" s="73">
        <f t="shared" si="23"/>
        <v>0</v>
      </c>
      <c r="V54" s="73">
        <f t="shared" si="24"/>
        <v>0</v>
      </c>
      <c r="W54" s="73">
        <f t="shared" si="21"/>
        <v>0</v>
      </c>
      <c r="X54" s="73">
        <f t="shared" si="21"/>
        <v>0</v>
      </c>
    </row>
    <row r="55" spans="2:24" ht="13.5">
      <c r="B55" s="26" t="s">
        <v>5</v>
      </c>
      <c r="C55" s="26" t="s">
        <v>41</v>
      </c>
      <c r="D55" s="27" t="s">
        <v>18</v>
      </c>
      <c r="E55" s="30"/>
      <c r="F55" s="30"/>
      <c r="G55" s="31"/>
      <c r="H55" s="32"/>
      <c r="I55" s="29" t="e">
        <f>ROUND(#REF!/1000000,6)</f>
        <v>#REF!</v>
      </c>
      <c r="J55" s="29" t="e">
        <f>ROUND(#REF!/1000000,6)</f>
        <v>#REF!</v>
      </c>
      <c r="K55" s="29" t="e">
        <f>ROUND(#REF!/1000000,6)</f>
        <v>#REF!</v>
      </c>
      <c r="L55" s="29" t="e">
        <f>ROUND(#REF!/1000000,6)</f>
        <v>#REF!</v>
      </c>
      <c r="N55" s="57"/>
      <c r="O55" s="56">
        <v>16.934965839131863</v>
      </c>
      <c r="P55" s="56">
        <v>1.4975147694345168</v>
      </c>
      <c r="Q55" s="56"/>
      <c r="R55" s="56"/>
      <c r="S55" s="9"/>
      <c r="T55" s="73">
        <f t="shared" si="22"/>
        <v>0</v>
      </c>
      <c r="U55" s="73" t="e">
        <f t="shared" si="23"/>
        <v>#REF!</v>
      </c>
      <c r="V55" s="73" t="e">
        <f t="shared" si="24"/>
        <v>#REF!</v>
      </c>
      <c r="W55" s="73" t="e">
        <f t="shared" si="21"/>
        <v>#REF!</v>
      </c>
      <c r="X55" s="73" t="e">
        <f t="shared" si="21"/>
        <v>#REF!</v>
      </c>
    </row>
    <row r="56" spans="2:24" ht="13.5">
      <c r="B56" s="25" t="s">
        <v>7</v>
      </c>
      <c r="C56" s="25" t="s">
        <v>36</v>
      </c>
      <c r="D56" s="27" t="s">
        <v>18</v>
      </c>
      <c r="E56" s="30"/>
      <c r="F56" s="30"/>
      <c r="G56" s="31"/>
      <c r="H56" s="29" t="e">
        <f t="shared" si="19"/>
        <v>#REF!</v>
      </c>
      <c r="I56" s="29" t="e">
        <f t="shared" si="19"/>
        <v>#REF!</v>
      </c>
      <c r="J56" s="29" t="e">
        <f t="shared" si="19"/>
        <v>#REF!</v>
      </c>
      <c r="K56" s="29" t="e">
        <f>K34</f>
        <v>#REF!</v>
      </c>
      <c r="L56" s="29" t="e">
        <f>L34</f>
        <v>#REF!</v>
      </c>
      <c r="N56" s="68">
        <v>9.147652136650414</v>
      </c>
      <c r="O56" s="68">
        <v>10.410558489694957</v>
      </c>
      <c r="P56" s="68">
        <v>6.609346873424648</v>
      </c>
      <c r="Q56" s="68"/>
      <c r="R56" s="68"/>
      <c r="S56" s="49"/>
      <c r="T56" s="73" t="e">
        <f t="shared" si="22"/>
        <v>#REF!</v>
      </c>
      <c r="U56" s="73" t="e">
        <f t="shared" si="23"/>
        <v>#REF!</v>
      </c>
      <c r="V56" s="73" t="e">
        <f t="shared" si="24"/>
        <v>#REF!</v>
      </c>
      <c r="W56" s="73" t="e">
        <f t="shared" si="21"/>
        <v>#REF!</v>
      </c>
      <c r="X56" s="73" t="e">
        <f t="shared" si="21"/>
        <v>#REF!</v>
      </c>
    </row>
    <row r="57" spans="2:24" ht="13.5">
      <c r="B57" s="25" t="s">
        <v>11</v>
      </c>
      <c r="C57" s="25" t="s">
        <v>42</v>
      </c>
      <c r="D57" s="27" t="s">
        <v>18</v>
      </c>
      <c r="E57" s="30"/>
      <c r="F57" s="30"/>
      <c r="G57" s="31"/>
      <c r="H57" s="33"/>
      <c r="I57" s="29" t="e">
        <f t="shared" si="19"/>
        <v>#REF!</v>
      </c>
      <c r="J57" s="29" t="e">
        <f t="shared" si="19"/>
        <v>#REF!</v>
      </c>
      <c r="K57" s="29" t="e">
        <f>K35</f>
        <v>#REF!</v>
      </c>
      <c r="L57" s="29" t="e">
        <f>L35</f>
        <v>#REF!</v>
      </c>
      <c r="N57" s="71"/>
      <c r="O57" s="68">
        <v>1.7652261810885939</v>
      </c>
      <c r="P57" s="68">
        <v>2.1820625145</v>
      </c>
      <c r="Q57" s="68"/>
      <c r="R57" s="68"/>
      <c r="S57" s="49"/>
      <c r="T57" s="73">
        <f t="shared" si="22"/>
        <v>0</v>
      </c>
      <c r="U57" s="73" t="e">
        <f t="shared" si="23"/>
        <v>#REF!</v>
      </c>
      <c r="V57" s="73" t="e">
        <f t="shared" si="24"/>
        <v>#REF!</v>
      </c>
      <c r="W57" s="73" t="e">
        <f t="shared" si="21"/>
        <v>#REF!</v>
      </c>
      <c r="X57" s="73" t="e">
        <f t="shared" si="21"/>
        <v>#REF!</v>
      </c>
    </row>
    <row r="58" spans="2:24" ht="13.5">
      <c r="B58" s="25" t="s">
        <v>9</v>
      </c>
      <c r="C58" s="25" t="s">
        <v>45</v>
      </c>
      <c r="D58" s="27" t="s">
        <v>18</v>
      </c>
      <c r="E58" s="30"/>
      <c r="F58" s="30"/>
      <c r="G58" s="31"/>
      <c r="H58" s="33"/>
      <c r="I58" s="33"/>
      <c r="J58" s="33"/>
      <c r="K58" s="33"/>
      <c r="L58" s="33"/>
      <c r="N58" s="71"/>
      <c r="O58" s="71"/>
      <c r="P58" s="71"/>
      <c r="Q58" s="68"/>
      <c r="R58" s="68"/>
      <c r="S58" s="9"/>
      <c r="T58" s="73">
        <f t="shared" si="22"/>
        <v>0</v>
      </c>
      <c r="U58" s="73">
        <f t="shared" si="23"/>
        <v>0</v>
      </c>
      <c r="V58" s="73">
        <f t="shared" si="24"/>
        <v>0</v>
      </c>
      <c r="W58" s="73">
        <f t="shared" si="21"/>
        <v>0</v>
      </c>
      <c r="X58" s="73">
        <f t="shared" si="21"/>
        <v>0</v>
      </c>
    </row>
    <row r="59" spans="2:24" ht="13.5">
      <c r="B59" s="25" t="s">
        <v>10</v>
      </c>
      <c r="C59" s="25" t="s">
        <v>43</v>
      </c>
      <c r="D59" s="27" t="s">
        <v>18</v>
      </c>
      <c r="E59" s="30"/>
      <c r="F59" s="30"/>
      <c r="G59" s="31"/>
      <c r="H59" s="33"/>
      <c r="I59" s="29" t="e">
        <f t="shared" si="19"/>
        <v>#REF!</v>
      </c>
      <c r="J59" s="29" t="e">
        <f t="shared" si="19"/>
        <v>#REF!</v>
      </c>
      <c r="K59" s="29" t="e">
        <f>K37</f>
        <v>#REF!</v>
      </c>
      <c r="L59" s="29" t="e">
        <f>L37</f>
        <v>#REF!</v>
      </c>
      <c r="N59" s="71"/>
      <c r="O59" s="68">
        <v>0.7235064000000001</v>
      </c>
      <c r="P59" s="68">
        <v>2.3338552</v>
      </c>
      <c r="Q59" s="68"/>
      <c r="R59" s="68"/>
      <c r="S59" s="9"/>
      <c r="T59" s="73">
        <f t="shared" si="22"/>
        <v>0</v>
      </c>
      <c r="U59" s="73" t="e">
        <f t="shared" si="23"/>
        <v>#REF!</v>
      </c>
      <c r="V59" s="73" t="e">
        <f t="shared" si="24"/>
        <v>#REF!</v>
      </c>
      <c r="W59" s="73" t="e">
        <f t="shared" si="21"/>
        <v>#REF!</v>
      </c>
      <c r="X59" s="73" t="e">
        <f t="shared" si="21"/>
        <v>#REF!</v>
      </c>
    </row>
    <row r="60" spans="2:24" ht="13.5">
      <c r="B60" s="25" t="s">
        <v>12</v>
      </c>
      <c r="C60" s="25" t="s">
        <v>44</v>
      </c>
      <c r="D60" s="27" t="s">
        <v>18</v>
      </c>
      <c r="E60" s="30"/>
      <c r="F60" s="30"/>
      <c r="G60" s="31"/>
      <c r="H60" s="33"/>
      <c r="I60" s="29" t="e">
        <f t="shared" si="19"/>
        <v>#REF!</v>
      </c>
      <c r="J60" s="29" t="e">
        <f t="shared" si="19"/>
        <v>#REF!</v>
      </c>
      <c r="K60" s="29" t="e">
        <f>K38</f>
        <v>#REF!</v>
      </c>
      <c r="L60" s="29" t="e">
        <f>L38</f>
        <v>#REF!</v>
      </c>
      <c r="N60" s="71"/>
      <c r="O60" s="68">
        <v>0</v>
      </c>
      <c r="P60" s="68">
        <v>0.49522391159999996</v>
      </c>
      <c r="Q60" s="68"/>
      <c r="R60" s="68"/>
      <c r="S60" s="9"/>
      <c r="T60" s="73">
        <f t="shared" si="22"/>
        <v>0</v>
      </c>
      <c r="U60" s="73" t="e">
        <f t="shared" si="23"/>
        <v>#REF!</v>
      </c>
      <c r="V60" s="73" t="e">
        <f t="shared" si="24"/>
        <v>#REF!</v>
      </c>
      <c r="W60" s="73" t="e">
        <f t="shared" si="21"/>
        <v>#REF!</v>
      </c>
      <c r="X60" s="73" t="e">
        <f t="shared" si="21"/>
        <v>#REF!</v>
      </c>
    </row>
    <row r="61" spans="2:24" ht="13.5">
      <c r="B61" s="26" t="s">
        <v>13</v>
      </c>
      <c r="C61" s="26" t="s">
        <v>31</v>
      </c>
      <c r="D61" s="27" t="s">
        <v>18</v>
      </c>
      <c r="E61" s="29" t="e">
        <f>E39</f>
        <v>#REF!</v>
      </c>
      <c r="F61" s="29" t="e">
        <f>ROUND(E65*(1+F67),6)</f>
        <v>#REF!</v>
      </c>
      <c r="G61" s="29" t="e">
        <f>ROUND(F65*(1+G67),6)</f>
        <v>#REF!</v>
      </c>
      <c r="H61" s="29" t="e">
        <f>ROUND(G65*(1+H67),6)</f>
        <v>#REF!</v>
      </c>
      <c r="I61" s="29" t="e">
        <f>ROUND((H65*(1+I67)),6)</f>
        <v>#REF!</v>
      </c>
      <c r="J61" s="29" t="e">
        <f>ROUND((I65*(1+J67)),6)</f>
        <v>#REF!</v>
      </c>
      <c r="K61" s="29" t="e">
        <f>ROUND((J65*(1+K67)),6)</f>
        <v>#REF!</v>
      </c>
      <c r="L61" s="29" t="e">
        <f>ROUND((K65*(1+L67)),6)</f>
        <v>#REF!</v>
      </c>
      <c r="N61" s="69">
        <v>-18.027056126082456</v>
      </c>
      <c r="O61" s="69">
        <v>-0.41684812161281565</v>
      </c>
      <c r="P61" s="69">
        <v>6.407677446721157</v>
      </c>
      <c r="Q61" s="69"/>
      <c r="R61" s="69"/>
      <c r="S61" s="9"/>
      <c r="T61" s="73" t="e">
        <f t="shared" si="22"/>
        <v>#REF!</v>
      </c>
      <c r="U61" s="73" t="e">
        <f t="shared" si="23"/>
        <v>#REF!</v>
      </c>
      <c r="V61" s="73" t="e">
        <f t="shared" si="24"/>
        <v>#REF!</v>
      </c>
      <c r="W61" s="73" t="e">
        <f t="shared" si="21"/>
        <v>#REF!</v>
      </c>
      <c r="X61" s="73" t="e">
        <f t="shared" si="21"/>
        <v>#REF!</v>
      </c>
    </row>
    <row r="62" spans="2:24" ht="13.5">
      <c r="B62" s="18"/>
      <c r="C62" s="18"/>
      <c r="D62" s="28"/>
      <c r="E62" s="34"/>
      <c r="F62" s="34"/>
      <c r="G62" s="35"/>
      <c r="H62" s="36"/>
      <c r="I62" s="36"/>
      <c r="J62" s="36"/>
      <c r="K62" s="36"/>
      <c r="L62" s="36"/>
      <c r="N62" s="72"/>
      <c r="O62" s="72"/>
      <c r="P62" s="72"/>
      <c r="Q62" s="72"/>
      <c r="R62" s="72"/>
      <c r="S62" s="9"/>
      <c r="T62" s="73">
        <f t="shared" si="22"/>
        <v>0</v>
      </c>
      <c r="U62" s="73">
        <f t="shared" si="23"/>
        <v>0</v>
      </c>
      <c r="V62" s="73">
        <f t="shared" si="24"/>
        <v>0</v>
      </c>
      <c r="W62" s="73">
        <f t="shared" si="21"/>
        <v>0</v>
      </c>
      <c r="X62" s="73">
        <f t="shared" si="21"/>
        <v>0</v>
      </c>
    </row>
    <row r="63" spans="2:24" ht="13.5">
      <c r="B63" s="25" t="s">
        <v>14</v>
      </c>
      <c r="C63" s="25" t="s">
        <v>33</v>
      </c>
      <c r="D63" s="27" t="s">
        <v>18</v>
      </c>
      <c r="E63" s="37" t="e">
        <f>E50+E51+E52+E53-E54+E56-E61</f>
        <v>#REF!</v>
      </c>
      <c r="F63" s="37" t="e">
        <f>F50+F51+F52+F53-F54+F56-F61</f>
        <v>#REF!</v>
      </c>
      <c r="G63" s="37" t="e">
        <f>G50+G51+G52+G53-G54+G56-G61</f>
        <v>#REF!</v>
      </c>
      <c r="H63" s="37" t="e">
        <f>H50+H51+H52+H53-H54+H56-H61</f>
        <v>#REF!</v>
      </c>
      <c r="I63" s="37" t="e">
        <f>I50+I51+I52+I53+I55+I57+I59+I60+I56-I61</f>
        <v>#REF!</v>
      </c>
      <c r="J63" s="37" t="e">
        <f>J50+J51+J52+J53+J55+J57+J59+J60+J56-J61</f>
        <v>#REF!</v>
      </c>
      <c r="K63" s="37" t="e">
        <f>K50+K51+K52+K53+K55+K57+K59+K60+K56-K61</f>
        <v>#REF!</v>
      </c>
      <c r="L63" s="37" t="e">
        <f>L50+L51+L52+L53+L55+L57+L59+L60+L56-L61</f>
        <v>#REF!</v>
      </c>
      <c r="N63" s="69">
        <v>467.8298953452541</v>
      </c>
      <c r="O63" s="69">
        <v>488.65860228752825</v>
      </c>
      <c r="P63" s="69">
        <v>488.22113670048805</v>
      </c>
      <c r="Q63" s="69"/>
      <c r="R63" s="69"/>
      <c r="S63" s="9"/>
      <c r="T63" s="73" t="e">
        <f t="shared" si="22"/>
        <v>#REF!</v>
      </c>
      <c r="U63" s="73" t="e">
        <f t="shared" si="23"/>
        <v>#REF!</v>
      </c>
      <c r="V63" s="73" t="e">
        <f t="shared" si="24"/>
        <v>#REF!</v>
      </c>
      <c r="W63" s="73" t="e">
        <f t="shared" si="21"/>
        <v>#REF!</v>
      </c>
      <c r="X63" s="73" t="e">
        <f t="shared" si="21"/>
        <v>#REF!</v>
      </c>
    </row>
    <row r="64" spans="2:24" ht="13.5">
      <c r="B64" s="25" t="s">
        <v>39</v>
      </c>
      <c r="C64" s="25" t="s">
        <v>30</v>
      </c>
      <c r="D64" s="27" t="s">
        <v>18</v>
      </c>
      <c r="E64" s="29" t="e">
        <f aca="true" t="shared" si="25" ref="E64:J64">E42</f>
        <v>#REF!</v>
      </c>
      <c r="F64" s="29" t="e">
        <f t="shared" si="25"/>
        <v>#REF!</v>
      </c>
      <c r="G64" s="29" t="e">
        <f t="shared" si="25"/>
        <v>#REF!</v>
      </c>
      <c r="H64" s="29" t="e">
        <f t="shared" si="25"/>
        <v>#REF!</v>
      </c>
      <c r="I64" s="29" t="e">
        <f t="shared" si="25"/>
        <v>#REF!</v>
      </c>
      <c r="J64" s="29" t="e">
        <f t="shared" si="25"/>
        <v>#REF!</v>
      </c>
      <c r="K64" s="29" t="e">
        <f>K42</f>
        <v>#REF!</v>
      </c>
      <c r="L64" s="29" t="e">
        <f>L42</f>
        <v>#REF!</v>
      </c>
      <c r="N64" s="70">
        <v>467.4333880479909</v>
      </c>
      <c r="O64" s="70">
        <v>494.940639</v>
      </c>
      <c r="P64" s="70">
        <v>486.97675</v>
      </c>
      <c r="Q64" s="70"/>
      <c r="R64" s="70"/>
      <c r="S64" s="10"/>
      <c r="T64" s="73" t="e">
        <f t="shared" si="22"/>
        <v>#REF!</v>
      </c>
      <c r="U64" s="73" t="e">
        <f t="shared" si="23"/>
        <v>#REF!</v>
      </c>
      <c r="V64" s="73" t="e">
        <f t="shared" si="24"/>
        <v>#REF!</v>
      </c>
      <c r="W64" s="73" t="e">
        <f t="shared" si="21"/>
        <v>#REF!</v>
      </c>
      <c r="X64" s="73" t="e">
        <f t="shared" si="21"/>
        <v>#REF!</v>
      </c>
    </row>
    <row r="65" spans="2:24" ht="13.5">
      <c r="B65" s="25"/>
      <c r="C65" s="25" t="s">
        <v>34</v>
      </c>
      <c r="D65" s="27" t="s">
        <v>18</v>
      </c>
      <c r="E65" s="37" t="e">
        <f aca="true" t="shared" si="26" ref="E65:L65">E64-E63</f>
        <v>#REF!</v>
      </c>
      <c r="F65" s="37" t="e">
        <f t="shared" si="26"/>
        <v>#REF!</v>
      </c>
      <c r="G65" s="37" t="e">
        <f t="shared" si="26"/>
        <v>#REF!</v>
      </c>
      <c r="H65" s="37" t="e">
        <f t="shared" si="26"/>
        <v>#REF!</v>
      </c>
      <c r="I65" s="37" t="e">
        <f t="shared" si="26"/>
        <v>#REF!</v>
      </c>
      <c r="J65" s="37" t="e">
        <f t="shared" si="26"/>
        <v>#REF!</v>
      </c>
      <c r="K65" s="37" t="e">
        <f t="shared" si="26"/>
        <v>#REF!</v>
      </c>
      <c r="L65" s="37" t="e">
        <f t="shared" si="26"/>
        <v>#REF!</v>
      </c>
      <c r="N65" s="69">
        <v>-0.3965072972632129</v>
      </c>
      <c r="O65" s="69">
        <v>6.282036712471722</v>
      </c>
      <c r="P65" s="69">
        <v>-1.2443867004880644</v>
      </c>
      <c r="Q65" s="69"/>
      <c r="R65" s="69"/>
      <c r="S65" s="62"/>
      <c r="T65" s="73" t="e">
        <f t="shared" si="22"/>
        <v>#REF!</v>
      </c>
      <c r="U65" s="73" t="e">
        <f t="shared" si="23"/>
        <v>#REF!</v>
      </c>
      <c r="V65" s="73" t="e">
        <f t="shared" si="24"/>
        <v>#REF!</v>
      </c>
      <c r="W65" s="73" t="e">
        <f t="shared" si="21"/>
        <v>#REF!</v>
      </c>
      <c r="X65" s="73" t="e">
        <f t="shared" si="21"/>
        <v>#REF!</v>
      </c>
    </row>
    <row r="66" spans="2:22" ht="12">
      <c r="B66" s="6"/>
      <c r="C66" s="6"/>
      <c r="D66" s="6"/>
      <c r="E66" s="6"/>
      <c r="F66" s="7" t="e">
        <f>$F$1</f>
        <v>#REF!</v>
      </c>
      <c r="G66" s="7" t="e">
        <f>$G$1</f>
        <v>#REF!</v>
      </c>
      <c r="H66" s="7" t="e">
        <f>$H$1</f>
        <v>#REF!</v>
      </c>
      <c r="I66" s="7" t="e">
        <f>$I$1</f>
        <v>#REF!</v>
      </c>
      <c r="J66" s="7" t="e">
        <f>$J$1</f>
        <v>#REF!</v>
      </c>
      <c r="K66" s="7" t="e">
        <f>$J$1</f>
        <v>#REF!</v>
      </c>
      <c r="L66" s="7" t="e">
        <f>$J$1</f>
        <v>#REF!</v>
      </c>
      <c r="P66" s="41"/>
      <c r="Q66" s="41"/>
      <c r="R66" s="41"/>
      <c r="S66" s="41"/>
      <c r="T66" s="41"/>
      <c r="U66" s="41"/>
      <c r="V66" s="38"/>
    </row>
    <row r="67" spans="2:22" ht="12">
      <c r="B67" s="6"/>
      <c r="C67" s="6"/>
      <c r="D67" s="6"/>
      <c r="E67" s="6"/>
      <c r="F67" s="7" t="e">
        <f>IF(E64&gt;E63,3%+F66,F66)</f>
        <v>#REF!</v>
      </c>
      <c r="G67" s="7" t="e">
        <f>IF(F64&gt;F63,3%+G66,G66)</f>
        <v>#REF!</v>
      </c>
      <c r="H67" s="7" t="e">
        <f>IF(G64&gt;G63,3%+H66,H66)</f>
        <v>#REF!</v>
      </c>
      <c r="I67" s="38" t="e">
        <f>(IF(H64&gt;(H63*1.03),3%,IF(H64&lt;(H63*0.97),0,1.5%)))+I66</f>
        <v>#REF!</v>
      </c>
      <c r="J67" s="38" t="e">
        <f>(IF(I64&gt;(I63*1.03),3%,IF(I64&lt;(I63*0.97),0,1.5%)))+J66</f>
        <v>#REF!</v>
      </c>
      <c r="K67" s="38" t="e">
        <f>(IF(J64&gt;(J63*1.03),3%,IF(J64&lt;(J63*0.97),0,1.5%)))+K66</f>
        <v>#REF!</v>
      </c>
      <c r="L67" s="38" t="e">
        <f>(IF(K64&gt;(K63*1.03),3%,IF(K64&lt;(K63*0.97),0,1.5%)))+L66</f>
        <v>#REF!</v>
      </c>
      <c r="S67" s="59"/>
      <c r="T67" s="59"/>
      <c r="U67" s="59"/>
      <c r="V67" s="59"/>
    </row>
    <row r="68" spans="3:22" ht="16.5" thickBot="1">
      <c r="C68" s="104" t="s">
        <v>60</v>
      </c>
      <c r="D68" s="123"/>
      <c r="E68" s="123"/>
      <c r="F68" s="105" t="s">
        <v>21</v>
      </c>
      <c r="G68" s="106" t="s">
        <v>22</v>
      </c>
      <c r="H68" s="107" t="s">
        <v>19</v>
      </c>
      <c r="P68" s="41"/>
      <c r="Q68" s="41"/>
      <c r="R68" s="41"/>
      <c r="S68" s="41"/>
      <c r="T68" s="41"/>
      <c r="U68" s="41"/>
      <c r="V68" s="38"/>
    </row>
    <row r="69" spans="3:22" ht="15.75">
      <c r="C69" s="108" t="s">
        <v>47</v>
      </c>
      <c r="D69" s="124"/>
      <c r="E69" s="124"/>
      <c r="F69" s="109" t="e">
        <f>F54-F10</f>
        <v>#REF!</v>
      </c>
      <c r="G69" s="110" t="e">
        <f>F69</f>
        <v>#REF!</v>
      </c>
      <c r="H69" s="111"/>
      <c r="P69" s="41"/>
      <c r="Q69" s="41"/>
      <c r="R69" s="41"/>
      <c r="S69" s="41"/>
      <c r="T69" s="41"/>
      <c r="U69" s="41"/>
      <c r="V69" s="38"/>
    </row>
    <row r="70" spans="3:22" ht="15.75">
      <c r="C70" s="112" t="s">
        <v>49</v>
      </c>
      <c r="D70" s="125"/>
      <c r="E70" s="125"/>
      <c r="F70" s="113"/>
      <c r="G70" s="114" t="e">
        <f>F69*G23</f>
        <v>#REF!</v>
      </c>
      <c r="H70" s="115"/>
      <c r="P70" s="41"/>
      <c r="Q70" s="41"/>
      <c r="R70" s="41"/>
      <c r="S70" s="41"/>
      <c r="T70" s="41"/>
      <c r="U70" s="41"/>
      <c r="V70" s="38"/>
    </row>
    <row r="71" spans="3:22" ht="15.75">
      <c r="C71" s="112" t="s">
        <v>48</v>
      </c>
      <c r="D71" s="125"/>
      <c r="E71" s="125"/>
      <c r="F71" s="113"/>
      <c r="G71" s="116" t="e">
        <f>G54-G10</f>
        <v>#REF!</v>
      </c>
      <c r="H71" s="115"/>
      <c r="P71" s="41"/>
      <c r="Q71" s="41"/>
      <c r="R71" s="41"/>
      <c r="S71" s="41"/>
      <c r="T71" s="41"/>
      <c r="U71" s="41"/>
      <c r="V71" s="38"/>
    </row>
    <row r="72" spans="3:22" ht="15.75">
      <c r="C72" s="112" t="s">
        <v>50</v>
      </c>
      <c r="D72" s="125"/>
      <c r="E72" s="125"/>
      <c r="F72" s="113"/>
      <c r="G72" s="113" t="e">
        <f>SUM(G69:G71)</f>
        <v>#REF!</v>
      </c>
      <c r="H72" s="115"/>
      <c r="P72" s="41"/>
      <c r="Q72" s="41"/>
      <c r="R72" s="41"/>
      <c r="S72" s="41"/>
      <c r="T72" s="41"/>
      <c r="U72" s="41"/>
      <c r="V72" s="38"/>
    </row>
    <row r="73" spans="3:22" ht="15.75">
      <c r="C73" s="117" t="s">
        <v>51</v>
      </c>
      <c r="D73" s="126"/>
      <c r="E73" s="126"/>
      <c r="F73" s="118"/>
      <c r="G73" s="113" t="e">
        <f>G65-G21</f>
        <v>#REF!</v>
      </c>
      <c r="H73" s="115" t="e">
        <f>G73</f>
        <v>#REF!</v>
      </c>
      <c r="P73" s="41"/>
      <c r="Q73" s="41"/>
      <c r="R73" s="41"/>
      <c r="S73" s="41"/>
      <c r="T73" s="41"/>
      <c r="U73" s="41"/>
      <c r="V73" s="38"/>
    </row>
    <row r="74" spans="3:22" ht="15.75">
      <c r="C74" s="112" t="s">
        <v>52</v>
      </c>
      <c r="D74" s="125"/>
      <c r="E74" s="125"/>
      <c r="F74" s="113"/>
      <c r="G74" s="113"/>
      <c r="H74" s="119" t="e">
        <f>G73*H23</f>
        <v>#REF!</v>
      </c>
      <c r="P74" s="41"/>
      <c r="Q74" s="41"/>
      <c r="R74" s="41"/>
      <c r="S74" s="41"/>
      <c r="T74" s="41"/>
      <c r="U74" s="41"/>
      <c r="V74" s="38"/>
    </row>
    <row r="75" spans="3:22" ht="15.75">
      <c r="C75" s="112" t="s">
        <v>53</v>
      </c>
      <c r="D75" s="125"/>
      <c r="E75" s="125"/>
      <c r="F75" s="113"/>
      <c r="G75" s="113"/>
      <c r="H75" s="120" t="e">
        <f>H54-H10</f>
        <v>#REF!</v>
      </c>
      <c r="P75" s="41"/>
      <c r="Q75" s="41"/>
      <c r="R75" s="41"/>
      <c r="S75" s="41"/>
      <c r="T75" s="41"/>
      <c r="U75" s="41"/>
      <c r="V75" s="38"/>
    </row>
    <row r="76" spans="3:22" ht="15.75">
      <c r="C76" s="112" t="s">
        <v>55</v>
      </c>
      <c r="D76" s="125"/>
      <c r="E76" s="125"/>
      <c r="F76" s="113"/>
      <c r="G76" s="113"/>
      <c r="H76" s="115" t="e">
        <f>SUM(H73:H75)</f>
        <v>#REF!</v>
      </c>
      <c r="P76" s="41"/>
      <c r="Q76" s="41"/>
      <c r="R76" s="41"/>
      <c r="S76" s="41"/>
      <c r="T76" s="41"/>
      <c r="U76" s="41"/>
      <c r="V76" s="38"/>
    </row>
    <row r="77" spans="3:22" ht="15.75">
      <c r="C77" s="117" t="s">
        <v>54</v>
      </c>
      <c r="D77" s="126"/>
      <c r="E77" s="126"/>
      <c r="F77" s="118"/>
      <c r="G77" s="113"/>
      <c r="H77" s="115" t="e">
        <f>H65-H21</f>
        <v>#REF!</v>
      </c>
      <c r="P77" s="41"/>
      <c r="Q77" s="41"/>
      <c r="R77" s="41"/>
      <c r="S77" s="41"/>
      <c r="T77" s="41"/>
      <c r="U77" s="41"/>
      <c r="V77" s="38"/>
    </row>
    <row r="78" spans="3:22" ht="16.5" thickBot="1">
      <c r="C78" s="127"/>
      <c r="D78" s="128"/>
      <c r="E78" s="128"/>
      <c r="F78" s="128"/>
      <c r="G78" s="128"/>
      <c r="H78" s="129"/>
      <c r="P78" s="41"/>
      <c r="Q78" s="41"/>
      <c r="R78" s="41"/>
      <c r="S78" s="41"/>
      <c r="T78" s="41"/>
      <c r="U78" s="41"/>
      <c r="V78" s="38"/>
    </row>
    <row r="79" spans="3:22" ht="15.75">
      <c r="C79" s="121" t="s">
        <v>61</v>
      </c>
      <c r="D79" s="124"/>
      <c r="E79" s="124"/>
      <c r="F79" s="124"/>
      <c r="G79" s="124"/>
      <c r="H79" s="130" t="e">
        <f>F69+G71+H75</f>
        <v>#REF!</v>
      </c>
      <c r="I79" s="43"/>
      <c r="J79" s="42"/>
      <c r="K79" s="42"/>
      <c r="L79" s="42"/>
      <c r="S79" s="59"/>
      <c r="T79" s="59"/>
      <c r="U79" s="59"/>
      <c r="V79" s="59"/>
    </row>
    <row r="80" spans="3:22" ht="15.75">
      <c r="C80" s="117" t="s">
        <v>62</v>
      </c>
      <c r="D80" s="125"/>
      <c r="E80" s="125"/>
      <c r="F80" s="125"/>
      <c r="G80" s="125"/>
      <c r="H80" s="119" t="e">
        <f>G70+H74</f>
        <v>#REF!</v>
      </c>
      <c r="I80" s="43"/>
      <c r="S80" s="59"/>
      <c r="T80" s="59"/>
      <c r="U80" s="59"/>
      <c r="V80" s="59"/>
    </row>
    <row r="81" spans="3:22" ht="16.5" thickBot="1">
      <c r="C81" s="122" t="s">
        <v>63</v>
      </c>
      <c r="D81" s="128"/>
      <c r="E81" s="128"/>
      <c r="F81" s="128"/>
      <c r="G81" s="128"/>
      <c r="H81" s="131" t="e">
        <f>H79+H80</f>
        <v>#REF!</v>
      </c>
      <c r="I81" s="43"/>
      <c r="J81" s="42"/>
      <c r="K81" s="42"/>
      <c r="L81" s="42"/>
      <c r="S81" s="59"/>
      <c r="T81" s="59"/>
      <c r="U81" s="59"/>
      <c r="V81" s="59"/>
    </row>
    <row r="82" spans="9:22" ht="12">
      <c r="I82" s="43"/>
      <c r="S82" s="59"/>
      <c r="T82" s="59"/>
      <c r="U82" s="59"/>
      <c r="V82" s="59"/>
    </row>
    <row r="83" spans="3:22" ht="12">
      <c r="C83" s="86" t="s">
        <v>59</v>
      </c>
      <c r="I83" s="43"/>
      <c r="S83" s="64"/>
      <c r="T83" s="64"/>
      <c r="U83" s="59"/>
      <c r="V83" s="59"/>
    </row>
    <row r="84" spans="3:22" ht="12.75">
      <c r="C84" s="47" t="s">
        <v>47</v>
      </c>
      <c r="F84" s="44" t="e">
        <f>F54-F32</f>
        <v>#REF!</v>
      </c>
      <c r="G84" s="43" t="e">
        <f>F84</f>
        <v>#REF!</v>
      </c>
      <c r="H84" s="43"/>
      <c r="I84" s="43"/>
      <c r="J84" s="42"/>
      <c r="K84" s="42"/>
      <c r="L84" s="42"/>
      <c r="S84" s="59"/>
      <c r="T84" s="59"/>
      <c r="U84" s="59"/>
      <c r="V84" s="59"/>
    </row>
    <row r="85" spans="3:22" ht="12.75">
      <c r="C85" s="47" t="s">
        <v>49</v>
      </c>
      <c r="F85" s="43"/>
      <c r="G85" s="45" t="e">
        <f>F84*G45</f>
        <v>#REF!</v>
      </c>
      <c r="H85" s="43"/>
      <c r="I85" s="43"/>
      <c r="S85" s="59"/>
      <c r="T85" s="59"/>
      <c r="U85" s="59"/>
      <c r="V85" s="59"/>
    </row>
    <row r="86" spans="3:22" ht="12.75">
      <c r="C86" s="47" t="s">
        <v>48</v>
      </c>
      <c r="F86" s="43"/>
      <c r="G86" s="44" t="e">
        <f>G54-G32</f>
        <v>#REF!</v>
      </c>
      <c r="H86" s="43"/>
      <c r="I86" s="43"/>
      <c r="S86" s="59"/>
      <c r="T86" s="59"/>
      <c r="U86" s="59"/>
      <c r="V86" s="59"/>
    </row>
    <row r="87" spans="3:22" ht="12.75">
      <c r="C87" s="47" t="s">
        <v>50</v>
      </c>
      <c r="F87" s="43"/>
      <c r="G87" s="43" t="e">
        <f>SUM(G84:G86)</f>
        <v>#REF!</v>
      </c>
      <c r="H87" s="43"/>
      <c r="I87" s="43"/>
      <c r="S87" s="64"/>
      <c r="T87" s="64"/>
      <c r="U87" s="64"/>
      <c r="V87" s="59"/>
    </row>
    <row r="88" spans="3:22" ht="12.75">
      <c r="C88" s="48" t="s">
        <v>51</v>
      </c>
      <c r="D88" s="3"/>
      <c r="E88" s="3"/>
      <c r="F88" s="46"/>
      <c r="G88" s="46" t="e">
        <f>G65-G43</f>
        <v>#REF!</v>
      </c>
      <c r="H88" s="43" t="e">
        <f>G88</f>
        <v>#REF!</v>
      </c>
      <c r="I88" s="59"/>
      <c r="S88" s="59"/>
      <c r="T88" s="59"/>
      <c r="U88" s="59"/>
      <c r="V88" s="59"/>
    </row>
    <row r="89" spans="3:22" ht="12.75">
      <c r="C89" s="47" t="s">
        <v>52</v>
      </c>
      <c r="F89" s="43"/>
      <c r="G89" s="43"/>
      <c r="H89" s="45" t="e">
        <f>G88*H67</f>
        <v>#REF!</v>
      </c>
      <c r="I89" s="59"/>
      <c r="S89" s="59"/>
      <c r="T89" s="59"/>
      <c r="U89" s="59"/>
      <c r="V89" s="59"/>
    </row>
    <row r="90" spans="3:22" ht="12.75">
      <c r="C90" s="47" t="s">
        <v>53</v>
      </c>
      <c r="F90" s="43"/>
      <c r="G90" s="43"/>
      <c r="H90" s="44" t="e">
        <f>H54-H32</f>
        <v>#REF!</v>
      </c>
      <c r="I90" s="59"/>
      <c r="S90" s="59"/>
      <c r="T90" s="59"/>
      <c r="U90" s="59"/>
      <c r="V90" s="59"/>
    </row>
    <row r="91" spans="3:22" ht="12.75">
      <c r="C91" s="47" t="s">
        <v>55</v>
      </c>
      <c r="F91" s="43"/>
      <c r="G91" s="43"/>
      <c r="H91" s="43" t="e">
        <f>SUM(H88:H90)</f>
        <v>#REF!</v>
      </c>
      <c r="I91" s="64"/>
      <c r="S91" s="59"/>
      <c r="T91" s="59"/>
      <c r="U91" s="59"/>
      <c r="V91" s="64"/>
    </row>
    <row r="92" spans="3:22" ht="12.75">
      <c r="C92" s="48" t="s">
        <v>54</v>
      </c>
      <c r="D92" s="3"/>
      <c r="E92" s="3"/>
      <c r="F92" s="46"/>
      <c r="G92" s="46"/>
      <c r="H92" s="46" t="e">
        <f>H65-H43</f>
        <v>#REF!</v>
      </c>
      <c r="I92" s="59"/>
      <c r="S92" s="59"/>
      <c r="T92" s="59"/>
      <c r="U92" s="59"/>
      <c r="V92" s="59"/>
    </row>
    <row r="93" spans="3:22" ht="12.75">
      <c r="C93" s="84"/>
      <c r="D93" s="4"/>
      <c r="E93" s="4"/>
      <c r="F93" s="59"/>
      <c r="G93" s="59"/>
      <c r="H93" s="59"/>
      <c r="I93" s="64"/>
      <c r="S93" s="59"/>
      <c r="T93" s="59"/>
      <c r="U93" s="59"/>
      <c r="V93" s="64"/>
    </row>
    <row r="94" spans="3:22" ht="12.75">
      <c r="C94" s="48" t="s">
        <v>61</v>
      </c>
      <c r="H94" s="14" t="e">
        <f>F84+G86+H90</f>
        <v>#REF!</v>
      </c>
      <c r="I94" s="59"/>
      <c r="S94" s="59"/>
      <c r="T94" s="59"/>
      <c r="U94" s="59"/>
      <c r="V94" s="59"/>
    </row>
    <row r="95" spans="3:22" ht="12.75">
      <c r="C95" s="48" t="s">
        <v>62</v>
      </c>
      <c r="H95" s="14" t="e">
        <f>G85+H89</f>
        <v>#REF!</v>
      </c>
      <c r="I95" s="64"/>
      <c r="S95" s="59"/>
      <c r="T95" s="59"/>
      <c r="U95" s="59"/>
      <c r="V95" s="64"/>
    </row>
    <row r="96" spans="3:22" ht="12.75">
      <c r="C96" s="48" t="s">
        <v>63</v>
      </c>
      <c r="H96" s="14" t="e">
        <f>H94+H95</f>
        <v>#REF!</v>
      </c>
      <c r="V96" s="65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96"/>
  <sheetViews>
    <sheetView zoomScale="75" zoomScaleNormal="75" workbookViewId="0" topLeftCell="D1">
      <selection activeCell="L38" sqref="L38"/>
    </sheetView>
  </sheetViews>
  <sheetFormatPr defaultColWidth="8.8515625" defaultRowHeight="12.75"/>
  <cols>
    <col min="1" max="1" width="8.8515625" style="0" customWidth="1"/>
    <col min="2" max="2" width="10.00390625" style="0" bestFit="1" customWidth="1"/>
    <col min="3" max="3" width="90.140625" style="0" bestFit="1" customWidth="1"/>
    <col min="4" max="4" width="8.8515625" style="0" customWidth="1"/>
    <col min="5" max="5" width="9.00390625" style="0" bestFit="1" customWidth="1"/>
    <col min="6" max="7" width="13.7109375" style="0" bestFit="1" customWidth="1"/>
    <col min="8" max="8" width="13.7109375" style="6" bestFit="1" customWidth="1"/>
    <col min="9" max="9" width="9.421875" style="6" bestFit="1" customWidth="1"/>
    <col min="10" max="10" width="9.421875" style="0" bestFit="1" customWidth="1"/>
    <col min="11" max="13" width="8.8515625" style="0" customWidth="1"/>
    <col min="14" max="15" width="9.140625" style="4" customWidth="1"/>
    <col min="16" max="16" width="10.421875" style="4" bestFit="1" customWidth="1"/>
    <col min="17" max="18" width="10.421875" style="4" customWidth="1"/>
    <col min="19" max="19" width="11.8515625" style="4" bestFit="1" customWidth="1"/>
    <col min="20" max="20" width="13.421875" style="4" bestFit="1" customWidth="1"/>
    <col min="21" max="22" width="15.140625" style="4" bestFit="1" customWidth="1"/>
    <col min="23" max="28" width="9.140625" style="4" customWidth="1"/>
  </cols>
  <sheetData>
    <row r="1" spans="3:10" ht="12">
      <c r="C1" t="s">
        <v>57</v>
      </c>
      <c r="F1" s="85" t="e">
        <f>#REF!</f>
        <v>#REF!</v>
      </c>
      <c r="G1" s="85" t="e">
        <f>#REF!</f>
        <v>#REF!</v>
      </c>
      <c r="H1" s="85" t="e">
        <f>#REF!</f>
        <v>#REF!</v>
      </c>
      <c r="I1" s="85" t="e">
        <f>#REF!</f>
        <v>#REF!</v>
      </c>
      <c r="J1" s="85" t="e">
        <f>#REF!</f>
        <v>#REF!</v>
      </c>
    </row>
    <row r="3" spans="1:18" ht="13.5">
      <c r="A3" s="6"/>
      <c r="B3" s="17"/>
      <c r="C3" s="18" t="s">
        <v>56</v>
      </c>
      <c r="D3" s="19" t="s">
        <v>29</v>
      </c>
      <c r="E3" s="20" t="s">
        <v>20</v>
      </c>
      <c r="F3" s="21" t="str">
        <f aca="true" t="shared" si="0" ref="F3:L3">LEFT(E3,4)+1&amp;"/"&amp;TEXT(RIGHT(E3,2)+1,"00")</f>
        <v>2005/06</v>
      </c>
      <c r="G3" s="22" t="str">
        <f t="shared" si="0"/>
        <v>2006/07</v>
      </c>
      <c r="H3" s="23" t="str">
        <f t="shared" si="0"/>
        <v>2007/08</v>
      </c>
      <c r="I3" s="24" t="str">
        <f t="shared" si="0"/>
        <v>2008/09</v>
      </c>
      <c r="J3" s="24" t="str">
        <f t="shared" si="0"/>
        <v>2009/10</v>
      </c>
      <c r="K3" s="24" t="str">
        <f t="shared" si="0"/>
        <v>2010/11</v>
      </c>
      <c r="L3" s="24" t="str">
        <f t="shared" si="0"/>
        <v>2011/12</v>
      </c>
      <c r="N3" s="4" t="str">
        <f>H3</f>
        <v>2007/08</v>
      </c>
      <c r="O3" s="4" t="str">
        <f>I3</f>
        <v>2008/09</v>
      </c>
      <c r="P3" s="4" t="str">
        <f>J3</f>
        <v>2009/10</v>
      </c>
      <c r="Q3" s="4" t="str">
        <f>K3</f>
        <v>2010/11</v>
      </c>
      <c r="R3" s="4" t="str">
        <f>L3</f>
        <v>2011/12</v>
      </c>
    </row>
    <row r="4" spans="1:22" ht="13.5">
      <c r="A4" s="6"/>
      <c r="B4" s="25"/>
      <c r="C4" s="25"/>
      <c r="D4" s="25"/>
      <c r="E4" s="25"/>
      <c r="F4" s="25"/>
      <c r="H4" s="23"/>
      <c r="I4" s="23"/>
      <c r="N4" s="13"/>
      <c r="O4" s="8"/>
      <c r="P4" s="8"/>
      <c r="Q4" s="8"/>
      <c r="R4" s="8"/>
      <c r="S4" s="8"/>
      <c r="T4" s="8"/>
      <c r="U4" s="8"/>
      <c r="V4" s="8"/>
    </row>
    <row r="5" spans="1:26" ht="13.5">
      <c r="A5" s="6"/>
      <c r="B5" s="25"/>
      <c r="C5" s="25"/>
      <c r="D5" s="25"/>
      <c r="E5" s="25" t="e">
        <f aca="true" t="shared" si="1" ref="E5:J5">IF(E19&gt;E20,"under","over")</f>
        <v>#REF!</v>
      </c>
      <c r="F5" s="25" t="e">
        <f t="shared" si="1"/>
        <v>#REF!</v>
      </c>
      <c r="G5" s="25" t="e">
        <f t="shared" si="1"/>
        <v>#REF!</v>
      </c>
      <c r="H5" s="25" t="e">
        <f t="shared" si="1"/>
        <v>#REF!</v>
      </c>
      <c r="I5" s="25" t="e">
        <f t="shared" si="1"/>
        <v>#REF!</v>
      </c>
      <c r="J5" s="25" t="e">
        <f t="shared" si="1"/>
        <v>#REF!</v>
      </c>
      <c r="K5" s="25" t="e">
        <f>IF(K19&gt;K20,"under","over")</f>
        <v>#REF!</v>
      </c>
      <c r="L5" s="25" t="e">
        <f>IF(L19&gt;L20,"under","over")</f>
        <v>#REF!</v>
      </c>
      <c r="N5" s="8"/>
      <c r="O5" s="8"/>
      <c r="P5" s="12"/>
      <c r="Q5" s="12"/>
      <c r="R5" s="12"/>
      <c r="S5" s="12"/>
      <c r="T5" s="12"/>
      <c r="U5" s="12"/>
      <c r="V5" s="12"/>
      <c r="Y5" s="12"/>
      <c r="Z5" s="12"/>
    </row>
    <row r="6" spans="1:28" ht="13.5">
      <c r="A6" s="6"/>
      <c r="B6" s="26" t="s">
        <v>23</v>
      </c>
      <c r="C6" s="26" t="s">
        <v>38</v>
      </c>
      <c r="D6" s="27" t="s">
        <v>18</v>
      </c>
      <c r="E6" s="29" t="e">
        <f>ROUND(#REF!/1000000,6)</f>
        <v>#REF!</v>
      </c>
      <c r="F6" s="29" t="e">
        <f>ROUND(#REF!/1000000,6)</f>
        <v>#REF!</v>
      </c>
      <c r="G6" s="29" t="e">
        <f>ROUND(#REF!/1000000,6)</f>
        <v>#REF!</v>
      </c>
      <c r="H6" s="29" t="e">
        <f>ROUND(#REF!/1000000,6)</f>
        <v>#REF!</v>
      </c>
      <c r="I6" s="29" t="e">
        <f>ROUND(#REF!/1000000,6)</f>
        <v>#REF!</v>
      </c>
      <c r="J6" s="29" t="e">
        <f>ROUND(#REF!/1000000,6)</f>
        <v>#REF!</v>
      </c>
      <c r="K6" s="29" t="e">
        <f>ROUND(#REF!/1000000,6)</f>
        <v>#REF!</v>
      </c>
      <c r="L6" s="29" t="e">
        <f>ROUND(#REF!/1000000,6)</f>
        <v>#REF!</v>
      </c>
      <c r="N6" s="92">
        <v>213.91438109576802</v>
      </c>
      <c r="O6" s="92">
        <v>301.50998079999994</v>
      </c>
      <c r="P6" s="92">
        <v>309.00858999999997</v>
      </c>
      <c r="Q6" s="92"/>
      <c r="R6" s="92"/>
      <c r="S6" s="49"/>
      <c r="T6" s="73" t="e">
        <f>H6-N6</f>
        <v>#REF!</v>
      </c>
      <c r="U6" s="73" t="e">
        <f aca="true" t="shared" si="2" ref="U6:U21">I6-O6</f>
        <v>#REF!</v>
      </c>
      <c r="V6" s="73" t="e">
        <f aca="true" t="shared" si="3" ref="V6:V21">J6-P6</f>
        <v>#REF!</v>
      </c>
      <c r="W6" s="73" t="e">
        <f aca="true" t="shared" si="4" ref="W6:W21">K6-Q6</f>
        <v>#REF!</v>
      </c>
      <c r="X6" s="73" t="e">
        <f aca="true" t="shared" si="5" ref="X6:X21">L6-R6</f>
        <v>#REF!</v>
      </c>
      <c r="Y6" s="55"/>
      <c r="Z6" s="55"/>
      <c r="AA6" s="60"/>
      <c r="AB6" s="60"/>
    </row>
    <row r="7" spans="1:28" ht="13.5">
      <c r="A7" s="6"/>
      <c r="B7" s="26" t="s">
        <v>0</v>
      </c>
      <c r="C7" s="26" t="s">
        <v>37</v>
      </c>
      <c r="D7" s="27" t="s">
        <v>18</v>
      </c>
      <c r="E7" s="29" t="e">
        <f>ROUND(#REF!/1000000,6)</f>
        <v>#REF!</v>
      </c>
      <c r="F7" s="29" t="e">
        <f>ROUND(#REF!/1000000,6)</f>
        <v>#REF!</v>
      </c>
      <c r="G7" s="29" t="e">
        <f>ROUND(#REF!/1000000,6)</f>
        <v>#REF!</v>
      </c>
      <c r="H7" s="29" t="e">
        <f>ROUND(#REF!/1000000,6)</f>
        <v>#REF!</v>
      </c>
      <c r="I7" s="29" t="e">
        <f>ROUND(#REF!/1000000,6)</f>
        <v>#REF!</v>
      </c>
      <c r="J7" s="29" t="e">
        <f>ROUND(#REF!/1000000,6)</f>
        <v>#REF!</v>
      </c>
      <c r="K7" s="29" t="e">
        <f>ROUND(#REF!/1000000,6)</f>
        <v>#REF!</v>
      </c>
      <c r="L7" s="29" t="e">
        <f>ROUND(#REF!/1000000,6)</f>
        <v>#REF!</v>
      </c>
      <c r="N7" s="93">
        <v>34.405631</v>
      </c>
      <c r="O7" s="94">
        <v>-3.610898399999996</v>
      </c>
      <c r="P7" s="94">
        <v>-3.7705939999999987</v>
      </c>
      <c r="Q7" s="94"/>
      <c r="R7" s="94"/>
      <c r="S7" s="9"/>
      <c r="T7" s="73" t="e">
        <f aca="true" t="shared" si="6" ref="T7:T21">H7-N7</f>
        <v>#REF!</v>
      </c>
      <c r="U7" s="73" t="e">
        <f t="shared" si="2"/>
        <v>#REF!</v>
      </c>
      <c r="V7" s="73" t="e">
        <f t="shared" si="3"/>
        <v>#REF!</v>
      </c>
      <c r="W7" s="73" t="e">
        <f t="shared" si="4"/>
        <v>#REF!</v>
      </c>
      <c r="X7" s="73" t="e">
        <f t="shared" si="5"/>
        <v>#REF!</v>
      </c>
      <c r="Y7" s="55"/>
      <c r="Z7" s="55"/>
      <c r="AA7" s="60"/>
      <c r="AB7" s="60"/>
    </row>
    <row r="8" spans="1:28" ht="13.5">
      <c r="A8" s="6"/>
      <c r="B8" s="26" t="s">
        <v>6</v>
      </c>
      <c r="C8" s="26" t="s">
        <v>32</v>
      </c>
      <c r="D8" s="27" t="s">
        <v>18</v>
      </c>
      <c r="E8" s="30"/>
      <c r="F8" s="29" t="e">
        <f>ROUND(#REF!/1000000,6)</f>
        <v>#REF!</v>
      </c>
      <c r="G8" s="29" t="e">
        <f>ROUND(#REF!/1000000,6)</f>
        <v>#REF!</v>
      </c>
      <c r="H8" s="29" t="e">
        <f>ROUND(#REF!/1000000,6)</f>
        <v>#REF!</v>
      </c>
      <c r="I8" s="29" t="e">
        <f>ROUND(#REF!/1000000,6)</f>
        <v>#REF!</v>
      </c>
      <c r="J8" s="29" t="e">
        <f>ROUND(#REF!/1000000,6)</f>
        <v>#REF!</v>
      </c>
      <c r="K8" s="29" t="e">
        <f>ROUND(#REF!/1000000,6)</f>
        <v>#REF!</v>
      </c>
      <c r="L8" s="29" t="e">
        <f>ROUND(#REF!/1000000,6)</f>
        <v>#REF!</v>
      </c>
      <c r="N8" s="92">
        <v>0.33830804699999817</v>
      </c>
      <c r="O8" s="92">
        <v>0.6681369390015242</v>
      </c>
      <c r="P8" s="92">
        <v>1.7707059712500002</v>
      </c>
      <c r="Q8" s="92"/>
      <c r="R8" s="92"/>
      <c r="S8" s="9"/>
      <c r="T8" s="73" t="e">
        <f t="shared" si="6"/>
        <v>#REF!</v>
      </c>
      <c r="U8" s="73" t="e">
        <f t="shared" si="2"/>
        <v>#REF!</v>
      </c>
      <c r="V8" s="73" t="e">
        <f t="shared" si="3"/>
        <v>#REF!</v>
      </c>
      <c r="W8" s="73" t="e">
        <f t="shared" si="4"/>
        <v>#REF!</v>
      </c>
      <c r="X8" s="73" t="e">
        <f t="shared" si="5"/>
        <v>#REF!</v>
      </c>
      <c r="Y8" s="55"/>
      <c r="Z8" s="55"/>
      <c r="AA8" s="60"/>
      <c r="AB8" s="60"/>
    </row>
    <row r="9" spans="1:28" ht="13.5">
      <c r="A9" s="6"/>
      <c r="B9" s="26" t="s">
        <v>8</v>
      </c>
      <c r="C9" s="26" t="s">
        <v>35</v>
      </c>
      <c r="D9" s="27" t="s">
        <v>18</v>
      </c>
      <c r="E9" s="30"/>
      <c r="F9" s="30"/>
      <c r="G9" s="31"/>
      <c r="H9" s="29" t="e">
        <f>ROUND(#REF!/1000000,6)</f>
        <v>#REF!</v>
      </c>
      <c r="I9" s="29" t="e">
        <f>ROUND(#REF!/1000000,6)</f>
        <v>#REF!</v>
      </c>
      <c r="J9" s="29" t="e">
        <f>ROUND(#REF!/1000000,6)</f>
        <v>#REF!</v>
      </c>
      <c r="K9" s="29" t="e">
        <f>ROUND(#REF!/1000000,6)</f>
        <v>#REF!</v>
      </c>
      <c r="L9" s="29" t="e">
        <f>ROUND(#REF!/1000000,6)</f>
        <v>#REF!</v>
      </c>
      <c r="N9" s="94">
        <v>0</v>
      </c>
      <c r="O9" s="94">
        <v>0</v>
      </c>
      <c r="P9" s="94">
        <v>0</v>
      </c>
      <c r="Q9" s="94"/>
      <c r="R9" s="94"/>
      <c r="S9" s="9"/>
      <c r="T9" s="73" t="e">
        <f t="shared" si="6"/>
        <v>#REF!</v>
      </c>
      <c r="U9" s="73" t="e">
        <f t="shared" si="2"/>
        <v>#REF!</v>
      </c>
      <c r="V9" s="73" t="e">
        <f t="shared" si="3"/>
        <v>#REF!</v>
      </c>
      <c r="W9" s="73" t="e">
        <f t="shared" si="4"/>
        <v>#REF!</v>
      </c>
      <c r="X9" s="73" t="e">
        <f t="shared" si="5"/>
        <v>#REF!</v>
      </c>
      <c r="Y9" s="55"/>
      <c r="Z9" s="55"/>
      <c r="AA9" s="60"/>
      <c r="AB9" s="60"/>
    </row>
    <row r="10" spans="1:28" ht="13.5">
      <c r="A10" s="6"/>
      <c r="B10" s="26" t="s">
        <v>24</v>
      </c>
      <c r="C10" s="26" t="s">
        <v>40</v>
      </c>
      <c r="D10" s="27" t="s">
        <v>18</v>
      </c>
      <c r="E10" s="29" t="e">
        <f>ROUND(#REF!/1000000,6)</f>
        <v>#REF!</v>
      </c>
      <c r="F10" s="29" t="e">
        <f>ROUND(#REF!/1000000,6)</f>
        <v>#REF!</v>
      </c>
      <c r="G10" s="29" t="e">
        <f>ROUND(#REF!/1000000,6)</f>
        <v>#REF!</v>
      </c>
      <c r="H10" s="29" t="e">
        <f>ROUND(#REF!/1000000,6)</f>
        <v>#REF!</v>
      </c>
      <c r="I10" s="32"/>
      <c r="J10" s="32"/>
      <c r="K10" s="32"/>
      <c r="L10" s="32"/>
      <c r="N10" s="56">
        <v>-9.7582880711678</v>
      </c>
      <c r="O10" s="57"/>
      <c r="P10" s="57"/>
      <c r="Q10" s="57"/>
      <c r="R10" s="57"/>
      <c r="S10" s="49"/>
      <c r="T10" s="73" t="e">
        <f t="shared" si="6"/>
        <v>#REF!</v>
      </c>
      <c r="U10" s="73">
        <f t="shared" si="2"/>
        <v>0</v>
      </c>
      <c r="V10" s="73">
        <f t="shared" si="3"/>
        <v>0</v>
      </c>
      <c r="W10" s="73">
        <f t="shared" si="4"/>
        <v>0</v>
      </c>
      <c r="X10" s="73">
        <f t="shared" si="5"/>
        <v>0</v>
      </c>
      <c r="Y10" s="61"/>
      <c r="Z10" s="61"/>
      <c r="AA10" s="60"/>
      <c r="AB10" s="60"/>
    </row>
    <row r="11" spans="1:28" ht="13.5">
      <c r="A11" s="6"/>
      <c r="B11" s="26" t="s">
        <v>5</v>
      </c>
      <c r="C11" s="26" t="s">
        <v>41</v>
      </c>
      <c r="D11" s="27" t="s">
        <v>18</v>
      </c>
      <c r="E11" s="30"/>
      <c r="F11" s="30"/>
      <c r="G11" s="31"/>
      <c r="H11" s="32"/>
      <c r="I11" s="29" t="e">
        <f>ROUND(#REF!/1000000,6)</f>
        <v>#REF!</v>
      </c>
      <c r="J11" s="29" t="e">
        <f>ROUND(#REF!/1000000,6)</f>
        <v>#REF!</v>
      </c>
      <c r="K11" s="29" t="e">
        <f>ROUND(#REF!/1000000,6)</f>
        <v>#REF!</v>
      </c>
      <c r="L11" s="29" t="e">
        <f>ROUND(#REF!/1000000,6)</f>
        <v>#REF!</v>
      </c>
      <c r="N11" s="57"/>
      <c r="O11" s="56">
        <v>-21.037555471816106</v>
      </c>
      <c r="P11" s="56">
        <v>12.82678974413706</v>
      </c>
      <c r="Q11" s="56"/>
      <c r="R11" s="56"/>
      <c r="S11" s="9"/>
      <c r="T11" s="73">
        <f t="shared" si="6"/>
        <v>0</v>
      </c>
      <c r="U11" s="73" t="e">
        <f t="shared" si="2"/>
        <v>#REF!</v>
      </c>
      <c r="V11" s="73" t="e">
        <f t="shared" si="3"/>
        <v>#REF!</v>
      </c>
      <c r="W11" s="73" t="e">
        <f t="shared" si="4"/>
        <v>#REF!</v>
      </c>
      <c r="X11" s="73" t="e">
        <f t="shared" si="5"/>
        <v>#REF!</v>
      </c>
      <c r="Y11" s="61"/>
      <c r="Z11" s="61"/>
      <c r="AA11" s="60"/>
      <c r="AB11" s="60"/>
    </row>
    <row r="12" spans="1:28" ht="13.5">
      <c r="A12" s="6"/>
      <c r="B12" s="25" t="s">
        <v>7</v>
      </c>
      <c r="C12" s="25" t="s">
        <v>36</v>
      </c>
      <c r="D12" s="27" t="s">
        <v>18</v>
      </c>
      <c r="E12" s="30"/>
      <c r="F12" s="30"/>
      <c r="G12" s="31"/>
      <c r="H12" s="29" t="e">
        <f>ROUND(#REF!/1000000,26)</f>
        <v>#REF!</v>
      </c>
      <c r="I12" s="29" t="e">
        <f>ROUND(#REF!/1000000,6)</f>
        <v>#REF!</v>
      </c>
      <c r="J12" s="29" t="e">
        <f>ROUND(#REF!/1000000,6)</f>
        <v>#REF!</v>
      </c>
      <c r="K12" s="29" t="e">
        <f>ROUND(#REF!/1000000,6)</f>
        <v>#REF!</v>
      </c>
      <c r="L12" s="29" t="e">
        <f>ROUND(#REF!/1000000,6)</f>
        <v>#REF!</v>
      </c>
      <c r="N12" s="92">
        <v>5.3585255983926965</v>
      </c>
      <c r="O12" s="92">
        <v>5.604646221570729</v>
      </c>
      <c r="P12" s="92">
        <v>3.7659012401095833</v>
      </c>
      <c r="Q12" s="92"/>
      <c r="R12" s="92"/>
      <c r="S12" s="49"/>
      <c r="T12" s="73" t="e">
        <f t="shared" si="6"/>
        <v>#REF!</v>
      </c>
      <c r="U12" s="73" t="e">
        <f t="shared" si="2"/>
        <v>#REF!</v>
      </c>
      <c r="V12" s="73" t="e">
        <f t="shared" si="3"/>
        <v>#REF!</v>
      </c>
      <c r="W12" s="73" t="e">
        <f t="shared" si="4"/>
        <v>#REF!</v>
      </c>
      <c r="X12" s="73" t="e">
        <f t="shared" si="5"/>
        <v>#REF!</v>
      </c>
      <c r="Y12" s="55"/>
      <c r="Z12" s="55"/>
      <c r="AA12" s="60"/>
      <c r="AB12" s="60"/>
    </row>
    <row r="13" spans="1:28" ht="13.5">
      <c r="A13" s="6"/>
      <c r="B13" s="25" t="s">
        <v>11</v>
      </c>
      <c r="C13" s="25" t="s">
        <v>42</v>
      </c>
      <c r="D13" s="27" t="s">
        <v>18</v>
      </c>
      <c r="E13" s="30"/>
      <c r="F13" s="30"/>
      <c r="G13" s="31"/>
      <c r="H13" s="33"/>
      <c r="I13" s="29" t="e">
        <f>ROUND(#REF!/1000000,6)</f>
        <v>#REF!</v>
      </c>
      <c r="J13" s="29" t="e">
        <f>ROUND(#REF!/1000000,6)</f>
        <v>#REF!</v>
      </c>
      <c r="K13" s="29" t="e">
        <f>ROUND(#REF!/1000000,6)</f>
        <v>#REF!</v>
      </c>
      <c r="L13" s="29" t="e">
        <f>ROUND(#REF!/1000000,6)</f>
        <v>#REF!</v>
      </c>
      <c r="N13" s="95"/>
      <c r="O13" s="92">
        <v>0.4313297291045146</v>
      </c>
      <c r="P13" s="92">
        <v>0.48618556664505697</v>
      </c>
      <c r="Q13" s="92"/>
      <c r="R13" s="92"/>
      <c r="S13" s="49"/>
      <c r="T13" s="73">
        <f t="shared" si="6"/>
        <v>0</v>
      </c>
      <c r="U13" s="73" t="e">
        <f t="shared" si="2"/>
        <v>#REF!</v>
      </c>
      <c r="V13" s="73" t="e">
        <f t="shared" si="3"/>
        <v>#REF!</v>
      </c>
      <c r="W13" s="73" t="e">
        <f t="shared" si="4"/>
        <v>#REF!</v>
      </c>
      <c r="X13" s="73" t="e">
        <f t="shared" si="5"/>
        <v>#REF!</v>
      </c>
      <c r="Y13" s="55"/>
      <c r="Z13" s="55"/>
      <c r="AA13" s="60"/>
      <c r="AB13" s="60"/>
    </row>
    <row r="14" spans="1:28" ht="13.5">
      <c r="A14" s="6"/>
      <c r="B14" s="25" t="s">
        <v>9</v>
      </c>
      <c r="C14" s="25" t="s">
        <v>45</v>
      </c>
      <c r="D14" s="27" t="s">
        <v>18</v>
      </c>
      <c r="E14" s="30"/>
      <c r="F14" s="30"/>
      <c r="G14" s="31"/>
      <c r="H14" s="33"/>
      <c r="I14" s="33"/>
      <c r="J14" s="33"/>
      <c r="K14" s="29" t="e">
        <f>#REF!/1000000</f>
        <v>#REF!</v>
      </c>
      <c r="L14" s="29" t="e">
        <f>#REF!/1000000</f>
        <v>#REF!</v>
      </c>
      <c r="N14" s="95"/>
      <c r="O14" s="95"/>
      <c r="P14" s="95"/>
      <c r="Q14" s="92"/>
      <c r="R14" s="92"/>
      <c r="S14" s="9"/>
      <c r="T14" s="73">
        <f t="shared" si="6"/>
        <v>0</v>
      </c>
      <c r="U14" s="73">
        <f t="shared" si="2"/>
        <v>0</v>
      </c>
      <c r="V14" s="73">
        <f t="shared" si="3"/>
        <v>0</v>
      </c>
      <c r="W14" s="73" t="e">
        <f t="shared" si="4"/>
        <v>#REF!</v>
      </c>
      <c r="X14" s="73" t="e">
        <f t="shared" si="5"/>
        <v>#REF!</v>
      </c>
      <c r="Y14" s="55"/>
      <c r="Z14" s="55"/>
      <c r="AA14" s="60"/>
      <c r="AB14" s="60"/>
    </row>
    <row r="15" spans="1:28" ht="13.5">
      <c r="A15" s="6"/>
      <c r="B15" s="25" t="s">
        <v>10</v>
      </c>
      <c r="C15" s="25" t="s">
        <v>43</v>
      </c>
      <c r="D15" s="27" t="s">
        <v>18</v>
      </c>
      <c r="E15" s="30"/>
      <c r="F15" s="30"/>
      <c r="G15" s="31"/>
      <c r="H15" s="33"/>
      <c r="I15" s="29" t="e">
        <f>ROUND(#REF!/1000000,6)</f>
        <v>#REF!</v>
      </c>
      <c r="J15" s="29" t="e">
        <f>ROUND(#REF!/1000000,6)</f>
        <v>#REF!</v>
      </c>
      <c r="K15" s="29" t="e">
        <f>ROUND(#REF!/1000000,6)</f>
        <v>#REF!</v>
      </c>
      <c r="L15" s="29" t="e">
        <f>ROUND(#REF!/1000000,6)</f>
        <v>#REF!</v>
      </c>
      <c r="N15" s="95"/>
      <c r="O15" s="92">
        <v>0.43203440000000004</v>
      </c>
      <c r="P15" s="92">
        <v>1.3634848000000002</v>
      </c>
      <c r="Q15" s="92"/>
      <c r="R15" s="92"/>
      <c r="S15" s="9"/>
      <c r="T15" s="73">
        <f t="shared" si="6"/>
        <v>0</v>
      </c>
      <c r="U15" s="73" t="e">
        <f t="shared" si="2"/>
        <v>#REF!</v>
      </c>
      <c r="V15" s="73" t="e">
        <f t="shared" si="3"/>
        <v>#REF!</v>
      </c>
      <c r="W15" s="73" t="e">
        <f t="shared" si="4"/>
        <v>#REF!</v>
      </c>
      <c r="X15" s="73" t="e">
        <f t="shared" si="5"/>
        <v>#REF!</v>
      </c>
      <c r="Y15" s="55"/>
      <c r="Z15" s="55"/>
      <c r="AA15" s="60"/>
      <c r="AB15" s="60"/>
    </row>
    <row r="16" spans="1:28" ht="13.5">
      <c r="A16" s="6"/>
      <c r="B16" s="25" t="s">
        <v>12</v>
      </c>
      <c r="C16" s="25" t="s">
        <v>44</v>
      </c>
      <c r="D16" s="27" t="s">
        <v>18</v>
      </c>
      <c r="E16" s="30"/>
      <c r="F16" s="30"/>
      <c r="G16" s="31"/>
      <c r="H16" s="33"/>
      <c r="I16" s="29" t="e">
        <f>ROUND(#REF!/1000000,6)</f>
        <v>#REF!</v>
      </c>
      <c r="J16" s="29" t="e">
        <f>ROUND(#REF!/1000000,6)</f>
        <v>#REF!</v>
      </c>
      <c r="K16" s="29" t="e">
        <f>ROUND(#REF!/1000000,6)</f>
        <v>#REF!</v>
      </c>
      <c r="L16" s="29" t="e">
        <f>ROUND(#REF!/1000000,6)</f>
        <v>#REF!</v>
      </c>
      <c r="N16" s="95"/>
      <c r="O16" s="92">
        <v>0</v>
      </c>
      <c r="P16" s="92">
        <v>0</v>
      </c>
      <c r="Q16" s="92"/>
      <c r="R16" s="92"/>
      <c r="S16" s="9"/>
      <c r="T16" s="73">
        <f t="shared" si="6"/>
        <v>0</v>
      </c>
      <c r="U16" s="73" t="e">
        <f t="shared" si="2"/>
        <v>#REF!</v>
      </c>
      <c r="V16" s="73" t="e">
        <f t="shared" si="3"/>
        <v>#REF!</v>
      </c>
      <c r="W16" s="73" t="e">
        <f t="shared" si="4"/>
        <v>#REF!</v>
      </c>
      <c r="X16" s="73" t="e">
        <f t="shared" si="5"/>
        <v>#REF!</v>
      </c>
      <c r="Y16" s="55"/>
      <c r="Z16" s="55"/>
      <c r="AA16" s="60"/>
      <c r="AB16" s="60"/>
    </row>
    <row r="17" spans="1:28" ht="13.5">
      <c r="A17" s="6"/>
      <c r="B17" s="26" t="s">
        <v>13</v>
      </c>
      <c r="C17" s="26" t="s">
        <v>31</v>
      </c>
      <c r="D17" s="27" t="s">
        <v>18</v>
      </c>
      <c r="E17" s="29" t="e">
        <f>-ROUND(#REF!/1000000,6)</f>
        <v>#REF!</v>
      </c>
      <c r="F17" s="29" t="e">
        <f>ROUND(E21*(1+F23),6)</f>
        <v>#REF!</v>
      </c>
      <c r="G17" s="29" t="e">
        <f>ROUND(F21*(1+G23),6)</f>
        <v>#REF!</v>
      </c>
      <c r="H17" s="29" t="e">
        <f>ROUND(G21*(1+H23),6)</f>
        <v>#REF!</v>
      </c>
      <c r="I17" s="29" t="e">
        <f>ROUND((H21*(1+I23)),6)</f>
        <v>#REF!</v>
      </c>
      <c r="J17" s="29" t="e">
        <f>ROUND((I21*(1+J23)),6)</f>
        <v>#REF!</v>
      </c>
      <c r="K17" s="29" t="e">
        <f>ROUND((J21*(1+K23)),6)</f>
        <v>#REF!</v>
      </c>
      <c r="L17" s="29" t="e">
        <f>ROUND((K21*(1+L23)),6)</f>
        <v>#REF!</v>
      </c>
      <c r="N17" s="93">
        <v>-7.810517470676814</v>
      </c>
      <c r="O17" s="93">
        <v>-4.859855932051188</v>
      </c>
      <c r="P17" s="93">
        <v>6.583514367090051</v>
      </c>
      <c r="Q17" s="93"/>
      <c r="R17" s="93"/>
      <c r="S17" s="9"/>
      <c r="T17" s="73" t="e">
        <f t="shared" si="6"/>
        <v>#REF!</v>
      </c>
      <c r="U17" s="73" t="e">
        <f t="shared" si="2"/>
        <v>#REF!</v>
      </c>
      <c r="V17" s="73" t="e">
        <f t="shared" si="3"/>
        <v>#REF!</v>
      </c>
      <c r="W17" s="73" t="e">
        <f t="shared" si="4"/>
        <v>#REF!</v>
      </c>
      <c r="X17" s="73" t="e">
        <f t="shared" si="5"/>
        <v>#REF!</v>
      </c>
      <c r="Y17" s="55"/>
      <c r="Z17" s="55"/>
      <c r="AA17" s="60"/>
      <c r="AB17" s="60"/>
    </row>
    <row r="18" spans="1:28" ht="13.5">
      <c r="A18" s="6"/>
      <c r="B18" s="18"/>
      <c r="C18" s="18"/>
      <c r="D18" s="28"/>
      <c r="E18" s="34"/>
      <c r="F18" s="39"/>
      <c r="G18" s="39"/>
      <c r="H18" s="39"/>
      <c r="I18" s="39"/>
      <c r="J18" s="39"/>
      <c r="K18" s="39"/>
      <c r="L18" s="39"/>
      <c r="N18" s="55"/>
      <c r="O18" s="55"/>
      <c r="P18" s="55"/>
      <c r="Q18" s="55"/>
      <c r="R18" s="55"/>
      <c r="S18" s="9"/>
      <c r="T18" s="73">
        <f t="shared" si="6"/>
        <v>0</v>
      </c>
      <c r="U18" s="73">
        <f t="shared" si="2"/>
        <v>0</v>
      </c>
      <c r="V18" s="73">
        <f t="shared" si="3"/>
        <v>0</v>
      </c>
      <c r="W18" s="73">
        <f t="shared" si="4"/>
        <v>0</v>
      </c>
      <c r="X18" s="73">
        <f t="shared" si="5"/>
        <v>0</v>
      </c>
      <c r="Y18" s="55"/>
      <c r="Z18" s="55"/>
      <c r="AA18" s="60"/>
      <c r="AB18" s="60"/>
    </row>
    <row r="19" spans="1:28" ht="13.5">
      <c r="A19" s="6"/>
      <c r="B19" s="25" t="s">
        <v>14</v>
      </c>
      <c r="C19" s="25" t="s">
        <v>33</v>
      </c>
      <c r="D19" s="27" t="s">
        <v>18</v>
      </c>
      <c r="E19" s="37" t="e">
        <f>E6+E7+E8+E9-E10+E12-E17</f>
        <v>#REF!</v>
      </c>
      <c r="F19" s="37" t="e">
        <f>F6+F7+F8+F9-F10+F12-F17</f>
        <v>#REF!</v>
      </c>
      <c r="G19" s="37" t="e">
        <f>G6+G7+G8+G9-G10+G12-G17</f>
        <v>#REF!</v>
      </c>
      <c r="H19" s="37" t="e">
        <f>H6+H7+H8+H9-H10+H12-H17</f>
        <v>#REF!</v>
      </c>
      <c r="I19" s="37" t="e">
        <f>I6+I7+I8+I9+I11+I13+I15+I16+I12-I17</f>
        <v>#REF!</v>
      </c>
      <c r="J19" s="37" t="e">
        <f>J6+J7+J8+J9+J11+J13+J15+J16+J12-J17</f>
        <v>#REF!</v>
      </c>
      <c r="K19" s="37" t="e">
        <f>SUM(K6:K16)-K17</f>
        <v>#REF!</v>
      </c>
      <c r="L19" s="37" t="e">
        <f>SUM(L6:L16)-L17</f>
        <v>#REF!</v>
      </c>
      <c r="N19" s="93">
        <v>271.58565128300535</v>
      </c>
      <c r="O19" s="93">
        <v>288.8575301499117</v>
      </c>
      <c r="P19" s="93">
        <v>318.8675489550516</v>
      </c>
      <c r="Q19" s="93"/>
      <c r="R19" s="93"/>
      <c r="S19" s="9"/>
      <c r="T19" s="73" t="e">
        <f t="shared" si="6"/>
        <v>#REF!</v>
      </c>
      <c r="U19" s="73" t="e">
        <f t="shared" si="2"/>
        <v>#REF!</v>
      </c>
      <c r="V19" s="73" t="e">
        <f t="shared" si="3"/>
        <v>#REF!</v>
      </c>
      <c r="W19" s="73" t="e">
        <f t="shared" si="4"/>
        <v>#REF!</v>
      </c>
      <c r="X19" s="73" t="e">
        <f t="shared" si="5"/>
        <v>#REF!</v>
      </c>
      <c r="Y19" s="55"/>
      <c r="Z19" s="55"/>
      <c r="AA19" s="60"/>
      <c r="AB19" s="60"/>
    </row>
    <row r="20" spans="1:28" ht="13.5">
      <c r="A20" s="6"/>
      <c r="B20" s="25" t="s">
        <v>39</v>
      </c>
      <c r="C20" s="25" t="s">
        <v>30</v>
      </c>
      <c r="D20" s="27" t="s">
        <v>18</v>
      </c>
      <c r="E20" s="29" t="e">
        <f>ROUND(#REF!/1000000,6)</f>
        <v>#REF!</v>
      </c>
      <c r="F20" s="29" t="e">
        <f>ROUND(#REF!/1000000,6)</f>
        <v>#REF!</v>
      </c>
      <c r="G20" s="29" t="e">
        <f>ROUND(#REF!/1000000,6)</f>
        <v>#REF!</v>
      </c>
      <c r="H20" s="29" t="e">
        <f>ROUND(#REF!/1000000,6)</f>
        <v>#REF!</v>
      </c>
      <c r="I20" s="29" t="e">
        <f>ROUND(#REF!/1000000,6)</f>
        <v>#REF!</v>
      </c>
      <c r="J20" s="29" t="e">
        <f>ROUND(#REF!/1000000,6)</f>
        <v>#REF!</v>
      </c>
      <c r="K20" s="29" t="e">
        <f>ROUND(#REF!/1000000,6)</f>
        <v>#REF!</v>
      </c>
      <c r="L20" s="29" t="e">
        <f>ROUND(#REF!/1000000,6)</f>
        <v>#REF!</v>
      </c>
      <c r="N20" s="94">
        <v>266.9629404183129</v>
      </c>
      <c r="O20" s="94">
        <v>295.311956</v>
      </c>
      <c r="P20" s="94">
        <v>317.117917</v>
      </c>
      <c r="Q20" s="94"/>
      <c r="R20" s="94"/>
      <c r="S20" s="10"/>
      <c r="T20" s="73" t="e">
        <f t="shared" si="6"/>
        <v>#REF!</v>
      </c>
      <c r="U20" s="73" t="e">
        <f t="shared" si="2"/>
        <v>#REF!</v>
      </c>
      <c r="V20" s="73" t="e">
        <f t="shared" si="3"/>
        <v>#REF!</v>
      </c>
      <c r="W20" s="73" t="e">
        <f t="shared" si="4"/>
        <v>#REF!</v>
      </c>
      <c r="X20" s="73" t="e">
        <f t="shared" si="5"/>
        <v>#REF!</v>
      </c>
      <c r="Y20" s="55"/>
      <c r="Z20" s="55"/>
      <c r="AA20" s="60"/>
      <c r="AB20" s="60"/>
    </row>
    <row r="21" spans="1:28" ht="13.5">
      <c r="A21" s="6"/>
      <c r="B21" s="25"/>
      <c r="C21" s="25" t="s">
        <v>34</v>
      </c>
      <c r="D21" s="27" t="s">
        <v>18</v>
      </c>
      <c r="E21" s="37" t="e">
        <f aca="true" t="shared" si="7" ref="E21:L21">E20-E19</f>
        <v>#REF!</v>
      </c>
      <c r="F21" s="37" t="e">
        <f t="shared" si="7"/>
        <v>#REF!</v>
      </c>
      <c r="G21" s="37" t="e">
        <f t="shared" si="7"/>
        <v>#REF!</v>
      </c>
      <c r="H21" s="37" t="e">
        <f t="shared" si="7"/>
        <v>#REF!</v>
      </c>
      <c r="I21" s="37" t="e">
        <f t="shared" si="7"/>
        <v>#REF!</v>
      </c>
      <c r="J21" s="37" t="e">
        <f t="shared" si="7"/>
        <v>#REF!</v>
      </c>
      <c r="K21" s="37" t="e">
        <f t="shared" si="7"/>
        <v>#REF!</v>
      </c>
      <c r="L21" s="37" t="e">
        <f t="shared" si="7"/>
        <v>#REF!</v>
      </c>
      <c r="N21" s="93">
        <v>-4.622710864692465</v>
      </c>
      <c r="O21" s="93">
        <v>6.454425850088285</v>
      </c>
      <c r="P21" s="93">
        <v>-1.7496319550515977</v>
      </c>
      <c r="Q21" s="93"/>
      <c r="R21" s="93"/>
      <c r="S21" s="62"/>
      <c r="T21" s="73" t="e">
        <f t="shared" si="6"/>
        <v>#REF!</v>
      </c>
      <c r="U21" s="73" t="e">
        <f t="shared" si="2"/>
        <v>#REF!</v>
      </c>
      <c r="V21" s="73" t="e">
        <f t="shared" si="3"/>
        <v>#REF!</v>
      </c>
      <c r="W21" s="73" t="e">
        <f t="shared" si="4"/>
        <v>#REF!</v>
      </c>
      <c r="X21" s="73" t="e">
        <f t="shared" si="5"/>
        <v>#REF!</v>
      </c>
      <c r="Y21" s="55"/>
      <c r="Z21" s="55"/>
      <c r="AA21" s="60"/>
      <c r="AB21" s="60"/>
    </row>
    <row r="22" spans="1:24" ht="12">
      <c r="A22" s="6"/>
      <c r="B22" s="6" t="s">
        <v>17</v>
      </c>
      <c r="C22" s="6"/>
      <c r="D22" s="6"/>
      <c r="E22" s="6"/>
      <c r="F22" s="7" t="e">
        <f>$F$1</f>
        <v>#REF!</v>
      </c>
      <c r="G22" s="7" t="e">
        <f>$G$1</f>
        <v>#REF!</v>
      </c>
      <c r="H22" s="7" t="e">
        <f>$H$1</f>
        <v>#REF!</v>
      </c>
      <c r="I22" s="7" t="e">
        <f>$I$1</f>
        <v>#REF!</v>
      </c>
      <c r="J22" s="7" t="e">
        <f>$J$1</f>
        <v>#REF!</v>
      </c>
      <c r="K22" s="7" t="e">
        <f>$J$1</f>
        <v>#REF!</v>
      </c>
      <c r="L22" s="7" t="e">
        <f>$J$1</f>
        <v>#REF!</v>
      </c>
      <c r="P22" s="63"/>
      <c r="Q22" s="63"/>
      <c r="R22" s="63"/>
      <c r="S22" s="63"/>
      <c r="T22" s="63"/>
      <c r="U22" s="63"/>
      <c r="V22" s="63"/>
      <c r="W22" s="63"/>
      <c r="X22" s="63"/>
    </row>
    <row r="23" spans="1:24" ht="12">
      <c r="A23" s="6"/>
      <c r="B23" s="6" t="s">
        <v>46</v>
      </c>
      <c r="C23" s="6"/>
      <c r="D23" s="6"/>
      <c r="E23" s="6"/>
      <c r="F23" s="7" t="e">
        <f>IF(E20&gt;E19,3%+F22,F22)</f>
        <v>#REF!</v>
      </c>
      <c r="G23" s="7" t="e">
        <f>IF(F20&gt;F19,3%+G22,G22)</f>
        <v>#REF!</v>
      </c>
      <c r="H23" s="7" t="e">
        <f>IF(G20&gt;G19,3%+H22,H22)</f>
        <v>#REF!</v>
      </c>
      <c r="I23" s="38" t="e">
        <f>(IF(H20&gt;(H19*1.03),3%,IF(H20&lt;(H19*0.97),0,1.5%)))+I22</f>
        <v>#REF!</v>
      </c>
      <c r="J23" s="38" t="e">
        <f>(IF(I20&gt;(I19*1.03),3%,IF(I20&lt;(I19*0.97),0,1.5%)))+J22</f>
        <v>#REF!</v>
      </c>
      <c r="K23" s="38" t="e">
        <f>(IF(J20&gt;(J19*1.03),3%,IF(J20&lt;(J19*0.97),0,1.5%)))+K22</f>
        <v>#REF!</v>
      </c>
      <c r="L23" s="38" t="e">
        <f>(IF(K20&gt;(K19*1.03),3%,IF(K20&lt;(K19*0.97),0,1.5%)))+L22</f>
        <v>#REF!</v>
      </c>
      <c r="P23" s="41"/>
      <c r="Q23" s="41"/>
      <c r="R23" s="41"/>
      <c r="S23" s="41"/>
      <c r="T23" s="41"/>
      <c r="U23" s="41"/>
      <c r="V23" s="41"/>
      <c r="W23" s="41"/>
      <c r="X23" s="41"/>
    </row>
    <row r="24" spans="1:24" ht="12">
      <c r="A24" s="6"/>
      <c r="B24" s="6"/>
      <c r="C24" s="6"/>
      <c r="D24" s="6"/>
      <c r="E24" s="6"/>
      <c r="F24" s="6"/>
      <c r="G24" s="6"/>
      <c r="P24" s="41"/>
      <c r="Q24" s="41"/>
      <c r="R24" s="41"/>
      <c r="S24" s="41"/>
      <c r="T24" s="41"/>
      <c r="U24" s="41"/>
      <c r="V24" s="38"/>
      <c r="W24" s="38"/>
      <c r="X24" s="38"/>
    </row>
    <row r="25" spans="1:18" ht="13.5">
      <c r="A25" s="6"/>
      <c r="B25" s="17"/>
      <c r="C25" s="18" t="s">
        <v>58</v>
      </c>
      <c r="D25" s="19" t="s">
        <v>29</v>
      </c>
      <c r="E25" s="20" t="s">
        <v>20</v>
      </c>
      <c r="F25" s="21" t="str">
        <f aca="true" t="shared" si="8" ref="F25:L25">LEFT(E25,4)+1&amp;"/"&amp;TEXT(RIGHT(E25,2)+1,"00")</f>
        <v>2005/06</v>
      </c>
      <c r="G25" s="22" t="str">
        <f t="shared" si="8"/>
        <v>2006/07</v>
      </c>
      <c r="H25" s="23" t="str">
        <f t="shared" si="8"/>
        <v>2007/08</v>
      </c>
      <c r="I25" s="24" t="str">
        <f t="shared" si="8"/>
        <v>2008/09</v>
      </c>
      <c r="J25" s="24" t="str">
        <f t="shared" si="8"/>
        <v>2009/10</v>
      </c>
      <c r="K25" s="24" t="str">
        <f t="shared" si="8"/>
        <v>2010/11</v>
      </c>
      <c r="L25" s="24" t="str">
        <f t="shared" si="8"/>
        <v>2011/12</v>
      </c>
      <c r="N25" s="4" t="str">
        <f>H25</f>
        <v>2007/08</v>
      </c>
      <c r="O25" s="4" t="str">
        <f>I25</f>
        <v>2008/09</v>
      </c>
      <c r="P25" s="4" t="str">
        <f>J25</f>
        <v>2009/10</v>
      </c>
      <c r="Q25" s="4" t="str">
        <f>K25</f>
        <v>2010/11</v>
      </c>
      <c r="R25" s="4" t="str">
        <f>L25</f>
        <v>2011/12</v>
      </c>
    </row>
    <row r="26" spans="1:24" ht="13.5">
      <c r="A26" s="6"/>
      <c r="B26" s="25"/>
      <c r="C26" s="25"/>
      <c r="D26" s="25"/>
      <c r="E26" s="25"/>
      <c r="F26" s="25"/>
      <c r="H26" s="23"/>
      <c r="I26" s="23"/>
      <c r="N26" s="66"/>
      <c r="O26" s="66"/>
      <c r="P26" s="66"/>
      <c r="Q26" s="66"/>
      <c r="R26" s="66"/>
      <c r="S26" s="8"/>
      <c r="T26" s="8"/>
      <c r="U26" s="8"/>
      <c r="V26" s="8"/>
      <c r="W26" s="8"/>
      <c r="X26" s="8"/>
    </row>
    <row r="27" spans="1:24" ht="13.5">
      <c r="A27" s="6"/>
      <c r="B27" s="25"/>
      <c r="C27" s="25"/>
      <c r="D27" s="25"/>
      <c r="E27" s="25" t="e">
        <f aca="true" t="shared" si="9" ref="E27:J27">IF(E41&gt;E42,"under","over")</f>
        <v>#REF!</v>
      </c>
      <c r="F27" s="25" t="e">
        <f t="shared" si="9"/>
        <v>#REF!</v>
      </c>
      <c r="G27" s="25" t="e">
        <f t="shared" si="9"/>
        <v>#REF!</v>
      </c>
      <c r="H27" s="25" t="e">
        <f t="shared" si="9"/>
        <v>#REF!</v>
      </c>
      <c r="I27" s="25" t="e">
        <f t="shared" si="9"/>
        <v>#REF!</v>
      </c>
      <c r="J27" s="25" t="e">
        <f t="shared" si="9"/>
        <v>#REF!</v>
      </c>
      <c r="K27" s="25" t="e">
        <f>IF(K41&gt;K42,"under","over")</f>
        <v>#REF!</v>
      </c>
      <c r="L27" s="25" t="e">
        <f>IF(L41&gt;L42,"under","over")</f>
        <v>#REF!</v>
      </c>
      <c r="N27" s="67"/>
      <c r="O27" s="67"/>
      <c r="P27" s="67"/>
      <c r="Q27" s="67"/>
      <c r="R27" s="67"/>
      <c r="S27" s="12"/>
      <c r="T27" s="12"/>
      <c r="U27" s="12"/>
      <c r="V27" s="12"/>
      <c r="W27" s="12"/>
      <c r="X27" s="12"/>
    </row>
    <row r="28" spans="1:24" ht="13.5">
      <c r="A28" s="6"/>
      <c r="B28" s="26" t="s">
        <v>23</v>
      </c>
      <c r="C28" s="26" t="s">
        <v>38</v>
      </c>
      <c r="D28" s="27" t="s">
        <v>18</v>
      </c>
      <c r="E28" s="29" t="e">
        <f aca="true" t="shared" si="10" ref="E28:I29">E6</f>
        <v>#REF!</v>
      </c>
      <c r="F28" s="29" t="e">
        <f t="shared" si="10"/>
        <v>#REF!</v>
      </c>
      <c r="G28" s="29" t="e">
        <f t="shared" si="10"/>
        <v>#REF!</v>
      </c>
      <c r="H28" s="29" t="e">
        <f t="shared" si="10"/>
        <v>#REF!</v>
      </c>
      <c r="I28" s="29" t="e">
        <f t="shared" si="10"/>
        <v>#REF!</v>
      </c>
      <c r="J28" s="29" t="e">
        <f aca="true" t="shared" si="11" ref="J28:L31">J6</f>
        <v>#REF!</v>
      </c>
      <c r="K28" s="29" t="e">
        <f t="shared" si="11"/>
        <v>#REF!</v>
      </c>
      <c r="L28" s="29" t="e">
        <f t="shared" si="11"/>
        <v>#REF!</v>
      </c>
      <c r="N28" s="68">
        <v>213.91438109576802</v>
      </c>
      <c r="O28" s="68">
        <v>301.50998079999994</v>
      </c>
      <c r="P28" s="68">
        <v>309.00858999999997</v>
      </c>
      <c r="Q28" s="68"/>
      <c r="R28" s="68"/>
      <c r="S28" s="49"/>
      <c r="T28" s="73" t="e">
        <f>H28-N28</f>
        <v>#REF!</v>
      </c>
      <c r="U28" s="73" t="e">
        <f>I28-O28</f>
        <v>#REF!</v>
      </c>
      <c r="V28" s="73" t="e">
        <f>J28-P28</f>
        <v>#REF!</v>
      </c>
      <c r="W28" s="73" t="e">
        <f aca="true" t="shared" si="12" ref="W28:X43">K28-Q28</f>
        <v>#REF!</v>
      </c>
      <c r="X28" s="73" t="e">
        <f t="shared" si="12"/>
        <v>#REF!</v>
      </c>
    </row>
    <row r="29" spans="1:24" ht="13.5">
      <c r="A29" s="6"/>
      <c r="B29" s="26" t="s">
        <v>0</v>
      </c>
      <c r="C29" s="26" t="s">
        <v>37</v>
      </c>
      <c r="D29" s="27" t="s">
        <v>18</v>
      </c>
      <c r="E29" s="29" t="e">
        <f t="shared" si="10"/>
        <v>#REF!</v>
      </c>
      <c r="F29" s="29" t="e">
        <f t="shared" si="10"/>
        <v>#REF!</v>
      </c>
      <c r="G29" s="29" t="e">
        <f t="shared" si="10"/>
        <v>#REF!</v>
      </c>
      <c r="H29" s="29" t="e">
        <f t="shared" si="10"/>
        <v>#REF!</v>
      </c>
      <c r="I29" s="29" t="e">
        <f t="shared" si="10"/>
        <v>#REF!</v>
      </c>
      <c r="J29" s="29" t="e">
        <f t="shared" si="11"/>
        <v>#REF!</v>
      </c>
      <c r="K29" s="29" t="e">
        <f t="shared" si="11"/>
        <v>#REF!</v>
      </c>
      <c r="L29" s="29" t="e">
        <f t="shared" si="11"/>
        <v>#REF!</v>
      </c>
      <c r="N29" s="70">
        <v>34.405631</v>
      </c>
      <c r="O29" s="70">
        <v>-3.610898399999996</v>
      </c>
      <c r="P29" s="70">
        <v>-3.7705939999999987</v>
      </c>
      <c r="Q29" s="70"/>
      <c r="R29" s="70"/>
      <c r="S29" s="9"/>
      <c r="T29" s="73" t="e">
        <f aca="true" t="shared" si="13" ref="T29:T43">H29-N29</f>
        <v>#REF!</v>
      </c>
      <c r="U29" s="73" t="e">
        <f aca="true" t="shared" si="14" ref="U29:U43">I29-O29</f>
        <v>#REF!</v>
      </c>
      <c r="V29" s="73" t="e">
        <f aca="true" t="shared" si="15" ref="V29:V43">J29-P29</f>
        <v>#REF!</v>
      </c>
      <c r="W29" s="73" t="e">
        <f t="shared" si="12"/>
        <v>#REF!</v>
      </c>
      <c r="X29" s="73" t="e">
        <f t="shared" si="12"/>
        <v>#REF!</v>
      </c>
    </row>
    <row r="30" spans="1:24" ht="13.5">
      <c r="A30" s="6"/>
      <c r="B30" s="26" t="s">
        <v>6</v>
      </c>
      <c r="C30" s="26" t="s">
        <v>32</v>
      </c>
      <c r="D30" s="27" t="s">
        <v>18</v>
      </c>
      <c r="E30" s="30"/>
      <c r="F30" s="29" t="e">
        <f>F8</f>
        <v>#REF!</v>
      </c>
      <c r="G30" s="29" t="e">
        <f>G8</f>
        <v>#REF!</v>
      </c>
      <c r="H30" s="29" t="e">
        <f>H8</f>
        <v>#REF!</v>
      </c>
      <c r="I30" s="29" t="e">
        <f>I8</f>
        <v>#REF!</v>
      </c>
      <c r="J30" s="29" t="e">
        <f t="shared" si="11"/>
        <v>#REF!</v>
      </c>
      <c r="K30" s="29" t="e">
        <f t="shared" si="11"/>
        <v>#REF!</v>
      </c>
      <c r="L30" s="29" t="e">
        <f t="shared" si="11"/>
        <v>#REF!</v>
      </c>
      <c r="N30" s="68">
        <v>0.33830804699999817</v>
      </c>
      <c r="O30" s="68">
        <v>0.6681369390015242</v>
      </c>
      <c r="P30" s="68">
        <v>1.7707059712500002</v>
      </c>
      <c r="Q30" s="68"/>
      <c r="R30" s="68"/>
      <c r="S30" s="9"/>
      <c r="T30" s="73" t="e">
        <f t="shared" si="13"/>
        <v>#REF!</v>
      </c>
      <c r="U30" s="73" t="e">
        <f t="shared" si="14"/>
        <v>#REF!</v>
      </c>
      <c r="V30" s="73" t="e">
        <f t="shared" si="15"/>
        <v>#REF!</v>
      </c>
      <c r="W30" s="73" t="e">
        <f t="shared" si="12"/>
        <v>#REF!</v>
      </c>
      <c r="X30" s="73" t="e">
        <f t="shared" si="12"/>
        <v>#REF!</v>
      </c>
    </row>
    <row r="31" spans="1:24" ht="13.5">
      <c r="A31" s="6"/>
      <c r="B31" s="26" t="s">
        <v>8</v>
      </c>
      <c r="C31" s="26" t="s">
        <v>35</v>
      </c>
      <c r="D31" s="27" t="s">
        <v>18</v>
      </c>
      <c r="E31" s="30"/>
      <c r="F31" s="30"/>
      <c r="G31" s="31"/>
      <c r="H31" s="29" t="e">
        <f>H9</f>
        <v>#REF!</v>
      </c>
      <c r="I31" s="29" t="e">
        <f>I9</f>
        <v>#REF!</v>
      </c>
      <c r="J31" s="29" t="e">
        <f t="shared" si="11"/>
        <v>#REF!</v>
      </c>
      <c r="K31" s="29" t="e">
        <f t="shared" si="11"/>
        <v>#REF!</v>
      </c>
      <c r="L31" s="29" t="e">
        <f t="shared" si="11"/>
        <v>#REF!</v>
      </c>
      <c r="N31" s="70">
        <v>0</v>
      </c>
      <c r="O31" s="70">
        <v>0</v>
      </c>
      <c r="P31" s="70">
        <v>0</v>
      </c>
      <c r="Q31" s="70"/>
      <c r="R31" s="70"/>
      <c r="S31" s="9"/>
      <c r="T31" s="73" t="e">
        <f t="shared" si="13"/>
        <v>#REF!</v>
      </c>
      <c r="U31" s="73" t="e">
        <f t="shared" si="14"/>
        <v>#REF!</v>
      </c>
      <c r="V31" s="73" t="e">
        <f t="shared" si="15"/>
        <v>#REF!</v>
      </c>
      <c r="W31" s="73" t="e">
        <f t="shared" si="12"/>
        <v>#REF!</v>
      </c>
      <c r="X31" s="73" t="e">
        <f t="shared" si="12"/>
        <v>#REF!</v>
      </c>
    </row>
    <row r="32" spans="1:24" ht="13.5">
      <c r="A32" s="6"/>
      <c r="B32" s="26" t="s">
        <v>24</v>
      </c>
      <c r="C32" s="26" t="s">
        <v>40</v>
      </c>
      <c r="D32" s="27" t="s">
        <v>18</v>
      </c>
      <c r="E32" s="29" t="e">
        <f>ROUND(#REF!/1000000,6)</f>
        <v>#REF!</v>
      </c>
      <c r="F32" s="29" t="e">
        <f>ROUND(#REF!/1000000,6)</f>
        <v>#REF!</v>
      </c>
      <c r="G32" s="29" t="e">
        <f>ROUND(#REF!/1000000,6)</f>
        <v>#REF!</v>
      </c>
      <c r="H32" s="29" t="e">
        <f>ROUND(#REF!/1000000,6)</f>
        <v>#REF!</v>
      </c>
      <c r="I32" s="32"/>
      <c r="J32" s="32"/>
      <c r="K32" s="32"/>
      <c r="L32" s="32"/>
      <c r="N32" s="56">
        <v>-9.758288071167797</v>
      </c>
      <c r="O32" s="57"/>
      <c r="P32" s="57"/>
      <c r="Q32" s="57"/>
      <c r="R32" s="57"/>
      <c r="S32" s="49"/>
      <c r="T32" s="73" t="e">
        <f t="shared" si="13"/>
        <v>#REF!</v>
      </c>
      <c r="U32" s="73">
        <f t="shared" si="14"/>
        <v>0</v>
      </c>
      <c r="V32" s="73">
        <f t="shared" si="15"/>
        <v>0</v>
      </c>
      <c r="W32" s="73">
        <f t="shared" si="12"/>
        <v>0</v>
      </c>
      <c r="X32" s="73">
        <f t="shared" si="12"/>
        <v>0</v>
      </c>
    </row>
    <row r="33" spans="1:24" ht="13.5">
      <c r="A33" s="6"/>
      <c r="B33" s="26" t="s">
        <v>5</v>
      </c>
      <c r="C33" s="26" t="s">
        <v>41</v>
      </c>
      <c r="D33" s="27" t="s">
        <v>18</v>
      </c>
      <c r="E33" s="30"/>
      <c r="F33" s="30"/>
      <c r="G33" s="31"/>
      <c r="H33" s="32"/>
      <c r="I33" s="29" t="e">
        <f>ROUND(#REF!/1000000,6)</f>
        <v>#REF!</v>
      </c>
      <c r="J33" s="29" t="e">
        <f>ROUND(#REF!/1000000,6)</f>
        <v>#REF!</v>
      </c>
      <c r="K33" s="29" t="e">
        <f>ROUND(#REF!/1000000,6)</f>
        <v>#REF!</v>
      </c>
      <c r="L33" s="29" t="e">
        <f>ROUND(#REF!/1000000,6)</f>
        <v>#REF!</v>
      </c>
      <c r="N33" s="57"/>
      <c r="O33" s="56">
        <v>-21.044226940822327</v>
      </c>
      <c r="P33" s="56">
        <v>12.82678974413706</v>
      </c>
      <c r="Q33" s="56"/>
      <c r="R33" s="56"/>
      <c r="S33" s="9"/>
      <c r="T33" s="73">
        <f t="shared" si="13"/>
        <v>0</v>
      </c>
      <c r="U33" s="73" t="e">
        <f t="shared" si="14"/>
        <v>#REF!</v>
      </c>
      <c r="V33" s="73" t="e">
        <f t="shared" si="15"/>
        <v>#REF!</v>
      </c>
      <c r="W33" s="73" t="e">
        <f t="shared" si="12"/>
        <v>#REF!</v>
      </c>
      <c r="X33" s="73" t="e">
        <f t="shared" si="12"/>
        <v>#REF!</v>
      </c>
    </row>
    <row r="34" spans="1:24" ht="13.5">
      <c r="A34" s="6"/>
      <c r="B34" s="25" t="s">
        <v>7</v>
      </c>
      <c r="C34" s="25" t="s">
        <v>36</v>
      </c>
      <c r="D34" s="27" t="s">
        <v>18</v>
      </c>
      <c r="E34" s="30"/>
      <c r="F34" s="30"/>
      <c r="G34" s="31"/>
      <c r="H34" s="29" t="e">
        <f>H12</f>
        <v>#REF!</v>
      </c>
      <c r="I34" s="29" t="e">
        <f>I12</f>
        <v>#REF!</v>
      </c>
      <c r="J34" s="29" t="e">
        <f>J12</f>
        <v>#REF!</v>
      </c>
      <c r="K34" s="29" t="e">
        <f>K12</f>
        <v>#REF!</v>
      </c>
      <c r="L34" s="29" t="e">
        <f>L12</f>
        <v>#REF!</v>
      </c>
      <c r="N34" s="68">
        <v>5.3585255983926965</v>
      </c>
      <c r="O34" s="68">
        <v>5.604646221570729</v>
      </c>
      <c r="P34" s="68">
        <v>3.7659012401095833</v>
      </c>
      <c r="Q34" s="68"/>
      <c r="R34" s="68"/>
      <c r="S34" s="49"/>
      <c r="T34" s="73" t="e">
        <f t="shared" si="13"/>
        <v>#REF!</v>
      </c>
      <c r="U34" s="73" t="e">
        <f t="shared" si="14"/>
        <v>#REF!</v>
      </c>
      <c r="V34" s="73" t="e">
        <f t="shared" si="15"/>
        <v>#REF!</v>
      </c>
      <c r="W34" s="73" t="e">
        <f t="shared" si="12"/>
        <v>#REF!</v>
      </c>
      <c r="X34" s="73" t="e">
        <f t="shared" si="12"/>
        <v>#REF!</v>
      </c>
    </row>
    <row r="35" spans="1:24" ht="13.5">
      <c r="A35" s="6"/>
      <c r="B35" s="25" t="s">
        <v>11</v>
      </c>
      <c r="C35" s="25" t="s">
        <v>42</v>
      </c>
      <c r="D35" s="27" t="s">
        <v>18</v>
      </c>
      <c r="E35" s="30"/>
      <c r="F35" s="30"/>
      <c r="G35" s="31"/>
      <c r="H35" s="33"/>
      <c r="I35" s="29" t="e">
        <f>I13</f>
        <v>#REF!</v>
      </c>
      <c r="J35" s="29" t="e">
        <f>J13</f>
        <v>#REF!</v>
      </c>
      <c r="K35" s="29" t="e">
        <f>K13</f>
        <v>#REF!</v>
      </c>
      <c r="L35" s="29" t="e">
        <f>L13</f>
        <v>#REF!</v>
      </c>
      <c r="N35" s="71"/>
      <c r="O35" s="68">
        <v>0.4313297291045146</v>
      </c>
      <c r="P35" s="68">
        <v>0.48618556664505697</v>
      </c>
      <c r="Q35" s="68"/>
      <c r="R35" s="68"/>
      <c r="S35" s="49"/>
      <c r="T35" s="73">
        <f t="shared" si="13"/>
        <v>0</v>
      </c>
      <c r="U35" s="73" t="e">
        <f t="shared" si="14"/>
        <v>#REF!</v>
      </c>
      <c r="V35" s="73" t="e">
        <f t="shared" si="15"/>
        <v>#REF!</v>
      </c>
      <c r="W35" s="73" t="e">
        <f t="shared" si="12"/>
        <v>#REF!</v>
      </c>
      <c r="X35" s="73" t="e">
        <f t="shared" si="12"/>
        <v>#REF!</v>
      </c>
    </row>
    <row r="36" spans="1:24" ht="13.5">
      <c r="A36" s="6"/>
      <c r="B36" s="25" t="s">
        <v>9</v>
      </c>
      <c r="C36" s="25" t="s">
        <v>45</v>
      </c>
      <c r="D36" s="27" t="s">
        <v>18</v>
      </c>
      <c r="E36" s="30"/>
      <c r="F36" s="30"/>
      <c r="G36" s="31"/>
      <c r="H36" s="33"/>
      <c r="I36" s="33"/>
      <c r="J36" s="33"/>
      <c r="K36" s="29" t="e">
        <f aca="true" t="shared" si="16" ref="K36:L38">K14</f>
        <v>#REF!</v>
      </c>
      <c r="L36" s="29" t="e">
        <f t="shared" si="16"/>
        <v>#REF!</v>
      </c>
      <c r="N36" s="71"/>
      <c r="O36" s="71"/>
      <c r="P36" s="71"/>
      <c r="Q36" s="68"/>
      <c r="R36" s="68"/>
      <c r="S36" s="9"/>
      <c r="T36" s="73">
        <f t="shared" si="13"/>
        <v>0</v>
      </c>
      <c r="U36" s="73">
        <f t="shared" si="14"/>
        <v>0</v>
      </c>
      <c r="V36" s="73">
        <f t="shared" si="15"/>
        <v>0</v>
      </c>
      <c r="W36" s="73" t="e">
        <f t="shared" si="12"/>
        <v>#REF!</v>
      </c>
      <c r="X36" s="73" t="e">
        <f t="shared" si="12"/>
        <v>#REF!</v>
      </c>
    </row>
    <row r="37" spans="1:24" ht="13.5">
      <c r="A37" s="6"/>
      <c r="B37" s="25" t="s">
        <v>10</v>
      </c>
      <c r="C37" s="25" t="s">
        <v>43</v>
      </c>
      <c r="D37" s="27" t="s">
        <v>18</v>
      </c>
      <c r="E37" s="30"/>
      <c r="F37" s="30"/>
      <c r="G37" s="31"/>
      <c r="H37" s="33"/>
      <c r="I37" s="29" t="e">
        <f>I15</f>
        <v>#REF!</v>
      </c>
      <c r="J37" s="29" t="e">
        <f>J15</f>
        <v>#REF!</v>
      </c>
      <c r="K37" s="29" t="e">
        <f t="shared" si="16"/>
        <v>#REF!</v>
      </c>
      <c r="L37" s="29" t="e">
        <f t="shared" si="16"/>
        <v>#REF!</v>
      </c>
      <c r="N37" s="71"/>
      <c r="O37" s="68">
        <v>0.43203440000000004</v>
      </c>
      <c r="P37" s="68">
        <v>1.3634848000000002</v>
      </c>
      <c r="Q37" s="68"/>
      <c r="R37" s="68"/>
      <c r="S37" s="9"/>
      <c r="T37" s="73">
        <f t="shared" si="13"/>
        <v>0</v>
      </c>
      <c r="U37" s="73" t="e">
        <f t="shared" si="14"/>
        <v>#REF!</v>
      </c>
      <c r="V37" s="73" t="e">
        <f t="shared" si="15"/>
        <v>#REF!</v>
      </c>
      <c r="W37" s="73" t="e">
        <f t="shared" si="12"/>
        <v>#REF!</v>
      </c>
      <c r="X37" s="73" t="e">
        <f t="shared" si="12"/>
        <v>#REF!</v>
      </c>
    </row>
    <row r="38" spans="1:24" ht="13.5">
      <c r="A38" s="6"/>
      <c r="B38" s="25" t="s">
        <v>12</v>
      </c>
      <c r="C38" s="25" t="s">
        <v>44</v>
      </c>
      <c r="D38" s="27" t="s">
        <v>18</v>
      </c>
      <c r="E38" s="30"/>
      <c r="F38" s="30"/>
      <c r="G38" s="31"/>
      <c r="H38" s="33"/>
      <c r="I38" s="29" t="e">
        <f>I16</f>
        <v>#REF!</v>
      </c>
      <c r="J38" s="29" t="e">
        <f>J16</f>
        <v>#REF!</v>
      </c>
      <c r="K38" s="29" t="e">
        <f t="shared" si="16"/>
        <v>#REF!</v>
      </c>
      <c r="L38" s="29" t="e">
        <f t="shared" si="16"/>
        <v>#REF!</v>
      </c>
      <c r="N38" s="71"/>
      <c r="O38" s="68">
        <v>0</v>
      </c>
      <c r="P38" s="68">
        <v>0</v>
      </c>
      <c r="Q38" s="68"/>
      <c r="R38" s="68"/>
      <c r="S38" s="9"/>
      <c r="T38" s="73">
        <f t="shared" si="13"/>
        <v>0</v>
      </c>
      <c r="U38" s="73" t="e">
        <f t="shared" si="14"/>
        <v>#REF!</v>
      </c>
      <c r="V38" s="73" t="e">
        <f t="shared" si="15"/>
        <v>#REF!</v>
      </c>
      <c r="W38" s="73" t="e">
        <f t="shared" si="12"/>
        <v>#REF!</v>
      </c>
      <c r="X38" s="73" t="e">
        <f t="shared" si="12"/>
        <v>#REF!</v>
      </c>
    </row>
    <row r="39" spans="1:24" ht="13.5">
      <c r="A39" s="6"/>
      <c r="B39" s="26" t="s">
        <v>13</v>
      </c>
      <c r="C39" s="26" t="s">
        <v>31</v>
      </c>
      <c r="D39" s="27" t="s">
        <v>18</v>
      </c>
      <c r="E39" s="29" t="e">
        <f>E17</f>
        <v>#REF!</v>
      </c>
      <c r="F39" s="29" t="e">
        <f>ROUND(E43*(1+F45),6)</f>
        <v>#REF!</v>
      </c>
      <c r="G39" s="29" t="e">
        <f>ROUND(F43*(1+G45),6)</f>
        <v>#REF!</v>
      </c>
      <c r="H39" s="29" t="e">
        <f>ROUND(G43*(1+H45),6)</f>
        <v>#REF!</v>
      </c>
      <c r="I39" s="29" t="e">
        <f>ROUND((H43*(1+I45)),6)</f>
        <v>#REF!</v>
      </c>
      <c r="J39" s="29" t="e">
        <f>ROUND((I43*(1+J45)),6)</f>
        <v>#REF!</v>
      </c>
      <c r="K39" s="29" t="e">
        <f>ROUND((J43*(1+K45)),6)</f>
        <v>#REF!</v>
      </c>
      <c r="L39" s="29" t="e">
        <f>ROUND((K43*(1+L45)),6)</f>
        <v>#REF!</v>
      </c>
      <c r="N39" s="69">
        <v>-7.746493652590115</v>
      </c>
      <c r="O39" s="69">
        <v>-4.792547692096645</v>
      </c>
      <c r="P39" s="69">
        <v>6.65897367023</v>
      </c>
      <c r="Q39" s="69"/>
      <c r="R39" s="69"/>
      <c r="S39" s="9"/>
      <c r="T39" s="73" t="e">
        <f t="shared" si="13"/>
        <v>#REF!</v>
      </c>
      <c r="U39" s="73" t="e">
        <f t="shared" si="14"/>
        <v>#REF!</v>
      </c>
      <c r="V39" s="73" t="e">
        <f t="shared" si="15"/>
        <v>#REF!</v>
      </c>
      <c r="W39" s="73" t="e">
        <f t="shared" si="12"/>
        <v>#REF!</v>
      </c>
      <c r="X39" s="73" t="e">
        <f t="shared" si="12"/>
        <v>#REF!</v>
      </c>
    </row>
    <row r="40" spans="1:24" ht="13.5">
      <c r="A40" s="6"/>
      <c r="B40" s="18"/>
      <c r="C40" s="18"/>
      <c r="D40" s="28"/>
      <c r="E40" s="34"/>
      <c r="F40" s="34"/>
      <c r="G40" s="35"/>
      <c r="H40" s="36"/>
      <c r="I40" s="36"/>
      <c r="J40" s="36"/>
      <c r="K40" s="36"/>
      <c r="L40" s="36"/>
      <c r="N40" s="72"/>
      <c r="O40" s="72"/>
      <c r="P40" s="72"/>
      <c r="Q40" s="72"/>
      <c r="R40" s="72"/>
      <c r="S40" s="9"/>
      <c r="T40" s="73">
        <f t="shared" si="13"/>
        <v>0</v>
      </c>
      <c r="U40" s="73">
        <f t="shared" si="14"/>
        <v>0</v>
      </c>
      <c r="V40" s="73">
        <f t="shared" si="15"/>
        <v>0</v>
      </c>
      <c r="W40" s="73">
        <f t="shared" si="12"/>
        <v>0</v>
      </c>
      <c r="X40" s="73">
        <f t="shared" si="12"/>
        <v>0</v>
      </c>
    </row>
    <row r="41" spans="1:24" ht="13.5">
      <c r="A41" s="6"/>
      <c r="B41" s="25" t="s">
        <v>14</v>
      </c>
      <c r="C41" s="25" t="s">
        <v>33</v>
      </c>
      <c r="D41" s="27" t="s">
        <v>18</v>
      </c>
      <c r="E41" s="37" t="e">
        <f>E28+E29+E30+E31-E32+E34-E39</f>
        <v>#REF!</v>
      </c>
      <c r="F41" s="37" t="e">
        <f>F28+F29+F30+F31-F32+F34-F39</f>
        <v>#REF!</v>
      </c>
      <c r="G41" s="37" t="e">
        <f>G28+G29+G30+G31-G32+G34-G39</f>
        <v>#REF!</v>
      </c>
      <c r="H41" s="37" t="e">
        <f>H28+H29+H30+H31-H32+H34-H39</f>
        <v>#REF!</v>
      </c>
      <c r="I41" s="37" t="e">
        <f>I28+I29+I30+I31+I33+I35+I37+I38+I34-I39</f>
        <v>#REF!</v>
      </c>
      <c r="J41" s="37" t="e">
        <f>J28+J29+J30+J31+J33+J35+J37+J38+J34-J39</f>
        <v>#REF!</v>
      </c>
      <c r="K41" s="37" t="e">
        <f>SUM(K28:K38)-K39</f>
        <v>#REF!</v>
      </c>
      <c r="L41" s="37" t="e">
        <f>SUM(L28:L38)-L39</f>
        <v>#REF!</v>
      </c>
      <c r="N41" s="69">
        <v>271.52162746491865</v>
      </c>
      <c r="O41" s="69">
        <v>288.783550440951</v>
      </c>
      <c r="P41" s="69">
        <v>318.7920896519116</v>
      </c>
      <c r="Q41" s="69"/>
      <c r="R41" s="69"/>
      <c r="S41" s="9"/>
      <c r="T41" s="73" t="e">
        <f t="shared" si="13"/>
        <v>#REF!</v>
      </c>
      <c r="U41" s="73" t="e">
        <f t="shared" si="14"/>
        <v>#REF!</v>
      </c>
      <c r="V41" s="73" t="e">
        <f t="shared" si="15"/>
        <v>#REF!</v>
      </c>
      <c r="W41" s="73" t="e">
        <f t="shared" si="12"/>
        <v>#REF!</v>
      </c>
      <c r="X41" s="73" t="e">
        <f t="shared" si="12"/>
        <v>#REF!</v>
      </c>
    </row>
    <row r="42" spans="1:24" ht="13.5">
      <c r="A42" s="6"/>
      <c r="B42" s="25" t="s">
        <v>39</v>
      </c>
      <c r="C42" s="25" t="s">
        <v>30</v>
      </c>
      <c r="D42" s="27" t="s">
        <v>18</v>
      </c>
      <c r="E42" s="29" t="e">
        <f aca="true" t="shared" si="17" ref="E42:J42">E20</f>
        <v>#REF!</v>
      </c>
      <c r="F42" s="29" t="e">
        <f t="shared" si="17"/>
        <v>#REF!</v>
      </c>
      <c r="G42" s="29" t="e">
        <f t="shared" si="17"/>
        <v>#REF!</v>
      </c>
      <c r="H42" s="29" t="e">
        <f t="shared" si="17"/>
        <v>#REF!</v>
      </c>
      <c r="I42" s="29" t="e">
        <f t="shared" si="17"/>
        <v>#REF!</v>
      </c>
      <c r="J42" s="29" t="e">
        <f t="shared" si="17"/>
        <v>#REF!</v>
      </c>
      <c r="K42" s="29" t="e">
        <f>K20</f>
        <v>#REF!</v>
      </c>
      <c r="L42" s="29" t="e">
        <f>L20</f>
        <v>#REF!</v>
      </c>
      <c r="N42" s="70">
        <v>266.9629404183129</v>
      </c>
      <c r="O42" s="70">
        <v>295.311956</v>
      </c>
      <c r="P42" s="70">
        <v>317.117917</v>
      </c>
      <c r="Q42" s="70"/>
      <c r="R42" s="70"/>
      <c r="S42" s="10"/>
      <c r="T42" s="73" t="e">
        <f t="shared" si="13"/>
        <v>#REF!</v>
      </c>
      <c r="U42" s="73" t="e">
        <f t="shared" si="14"/>
        <v>#REF!</v>
      </c>
      <c r="V42" s="73" t="e">
        <f t="shared" si="15"/>
        <v>#REF!</v>
      </c>
      <c r="W42" s="73" t="e">
        <f t="shared" si="12"/>
        <v>#REF!</v>
      </c>
      <c r="X42" s="73" t="e">
        <f t="shared" si="12"/>
        <v>#REF!</v>
      </c>
    </row>
    <row r="43" spans="1:24" ht="13.5">
      <c r="A43" s="6"/>
      <c r="B43" s="25"/>
      <c r="C43" s="25" t="s">
        <v>34</v>
      </c>
      <c r="D43" s="27" t="s">
        <v>18</v>
      </c>
      <c r="E43" s="37" t="e">
        <f aca="true" t="shared" si="18" ref="E43:L43">E42-E41</f>
        <v>#REF!</v>
      </c>
      <c r="F43" s="37" t="e">
        <f t="shared" si="18"/>
        <v>#REF!</v>
      </c>
      <c r="G43" s="37" t="e">
        <f t="shared" si="18"/>
        <v>#REF!</v>
      </c>
      <c r="H43" s="37" t="e">
        <f t="shared" si="18"/>
        <v>#REF!</v>
      </c>
      <c r="I43" s="37" t="e">
        <f t="shared" si="18"/>
        <v>#REF!</v>
      </c>
      <c r="J43" s="37" t="e">
        <f t="shared" si="18"/>
        <v>#REF!</v>
      </c>
      <c r="K43" s="37" t="e">
        <f t="shared" si="18"/>
        <v>#REF!</v>
      </c>
      <c r="L43" s="37" t="e">
        <f t="shared" si="18"/>
        <v>#REF!</v>
      </c>
      <c r="N43" s="69">
        <v>-4.558687046605769</v>
      </c>
      <c r="O43" s="69">
        <v>6.52840555904902</v>
      </c>
      <c r="P43" s="69">
        <v>-1.6741726519116469</v>
      </c>
      <c r="Q43" s="69"/>
      <c r="R43" s="69"/>
      <c r="S43" s="62"/>
      <c r="T43" s="73" t="e">
        <f t="shared" si="13"/>
        <v>#REF!</v>
      </c>
      <c r="U43" s="73" t="e">
        <f t="shared" si="14"/>
        <v>#REF!</v>
      </c>
      <c r="V43" s="73" t="e">
        <f t="shared" si="15"/>
        <v>#REF!</v>
      </c>
      <c r="W43" s="73" t="e">
        <f t="shared" si="12"/>
        <v>#REF!</v>
      </c>
      <c r="X43" s="73" t="e">
        <f t="shared" si="12"/>
        <v>#REF!</v>
      </c>
    </row>
    <row r="44" spans="1:24" ht="12">
      <c r="A44" s="6"/>
      <c r="B44" s="6"/>
      <c r="C44" s="6"/>
      <c r="D44" s="6"/>
      <c r="E44" s="6"/>
      <c r="F44" s="7" t="e">
        <f>$F$1</f>
        <v>#REF!</v>
      </c>
      <c r="G44" s="7" t="e">
        <f>$G$1</f>
        <v>#REF!</v>
      </c>
      <c r="H44" s="7" t="e">
        <f>$H$1</f>
        <v>#REF!</v>
      </c>
      <c r="I44" s="7" t="e">
        <f>$I$1</f>
        <v>#REF!</v>
      </c>
      <c r="J44" s="7" t="e">
        <f>$J$1</f>
        <v>#REF!</v>
      </c>
      <c r="K44" s="7" t="e">
        <f>$J$1</f>
        <v>#REF!</v>
      </c>
      <c r="L44" s="7" t="e">
        <f>$J$1</f>
        <v>#REF!</v>
      </c>
      <c r="P44" s="63"/>
      <c r="Q44" s="63"/>
      <c r="R44" s="63"/>
      <c r="S44" s="63"/>
      <c r="T44" s="63"/>
      <c r="U44" s="63"/>
      <c r="V44" s="63"/>
      <c r="W44" s="63"/>
      <c r="X44" s="63"/>
    </row>
    <row r="45" spans="1:24" ht="12">
      <c r="A45" s="6"/>
      <c r="B45" s="6"/>
      <c r="C45" s="6"/>
      <c r="D45" s="6"/>
      <c r="E45" s="6"/>
      <c r="F45" s="7" t="e">
        <f>IF(E42&gt;E41,3%+F44,F44)</f>
        <v>#REF!</v>
      </c>
      <c r="G45" s="7" t="e">
        <f>IF(F42&gt;F41,3%+G44,G44)</f>
        <v>#REF!</v>
      </c>
      <c r="H45" s="7" t="e">
        <f>IF(G42&gt;G41,3%+H44,H44)</f>
        <v>#REF!</v>
      </c>
      <c r="I45" s="38" t="e">
        <f>(IF(H42&gt;(H41*1.03),3%,IF(H42&lt;(H41*0.97),0,1.5%)))+I44</f>
        <v>#REF!</v>
      </c>
      <c r="J45" s="38" t="e">
        <f>(IF(I42&gt;(I41*1.03),3%,IF(I42&lt;(I41*0.97),0,1.5%)))+J44</f>
        <v>#REF!</v>
      </c>
      <c r="K45" s="38" t="e">
        <f>(IF(J42&gt;(J41*1.03),3%,IF(J42&lt;(J41*0.97),0,1.5%)))+K44</f>
        <v>#REF!</v>
      </c>
      <c r="L45" s="38" t="e">
        <f>(IF(K42&gt;(K41*1.03),3%,IF(K42&lt;(K41*0.97),0,1.5%)))+L44</f>
        <v>#REF!</v>
      </c>
      <c r="P45" s="41"/>
      <c r="Q45" s="41"/>
      <c r="R45" s="41"/>
      <c r="S45" s="41"/>
      <c r="T45" s="41"/>
      <c r="U45" s="41"/>
      <c r="V45" s="41"/>
      <c r="W45" s="41"/>
      <c r="X45" s="41"/>
    </row>
    <row r="46" spans="16:24" ht="12">
      <c r="P46" s="41"/>
      <c r="Q46" s="41"/>
      <c r="R46" s="41"/>
      <c r="S46" s="41"/>
      <c r="T46" s="41"/>
      <c r="U46" s="41"/>
      <c r="V46" s="38"/>
      <c r="W46" s="38"/>
      <c r="X46" s="38"/>
    </row>
    <row r="47" spans="3:24" ht="12">
      <c r="C47" t="s">
        <v>28</v>
      </c>
      <c r="P47" s="41"/>
      <c r="Q47" s="41"/>
      <c r="R47" s="41"/>
      <c r="S47" s="41"/>
      <c r="T47" s="41"/>
      <c r="U47" s="41"/>
      <c r="V47" s="38"/>
      <c r="W47" s="38"/>
      <c r="X47" s="38"/>
    </row>
    <row r="48" spans="16:24" ht="12">
      <c r="P48" s="41"/>
      <c r="Q48" s="41"/>
      <c r="R48" s="41"/>
      <c r="S48" s="41"/>
      <c r="T48" s="41"/>
      <c r="U48" s="41"/>
      <c r="V48" s="38"/>
      <c r="W48" s="38"/>
      <c r="X48" s="38"/>
    </row>
    <row r="49" spans="2:24" ht="13.5">
      <c r="B49" s="25"/>
      <c r="C49" s="25"/>
      <c r="D49" s="25"/>
      <c r="E49" s="25" t="e">
        <f aca="true" t="shared" si="19" ref="E49:J49">IF(E63&gt;E64,"under","over")</f>
        <v>#REF!</v>
      </c>
      <c r="F49" s="25" t="e">
        <f t="shared" si="19"/>
        <v>#REF!</v>
      </c>
      <c r="G49" s="25" t="e">
        <f t="shared" si="19"/>
        <v>#REF!</v>
      </c>
      <c r="H49" s="25" t="e">
        <f t="shared" si="19"/>
        <v>#REF!</v>
      </c>
      <c r="I49" s="25" t="e">
        <f t="shared" si="19"/>
        <v>#REF!</v>
      </c>
      <c r="J49" s="25" t="e">
        <f t="shared" si="19"/>
        <v>#REF!</v>
      </c>
      <c r="K49" s="25" t="e">
        <f>IF(K63&gt;K64,"under","over")</f>
        <v>#REF!</v>
      </c>
      <c r="L49" s="25" t="e">
        <f>IF(L63&gt;L64,"under","over")</f>
        <v>#REF!</v>
      </c>
      <c r="P49" s="41"/>
      <c r="Q49" s="41"/>
      <c r="R49" s="41"/>
      <c r="S49" s="41"/>
      <c r="T49" s="41"/>
      <c r="U49" s="41"/>
      <c r="V49" s="38"/>
      <c r="W49" s="38"/>
      <c r="X49" s="38"/>
    </row>
    <row r="50" spans="2:24" ht="13.5">
      <c r="B50" s="26" t="s">
        <v>23</v>
      </c>
      <c r="C50" s="26" t="s">
        <v>38</v>
      </c>
      <c r="D50" s="27" t="s">
        <v>18</v>
      </c>
      <c r="E50" s="29" t="e">
        <f>E28</f>
        <v>#REF!</v>
      </c>
      <c r="F50" s="29" t="e">
        <f aca="true" t="shared" si="20" ref="F50:J60">F28</f>
        <v>#REF!</v>
      </c>
      <c r="G50" s="29" t="e">
        <f t="shared" si="20"/>
        <v>#REF!</v>
      </c>
      <c r="H50" s="29" t="e">
        <f t="shared" si="20"/>
        <v>#REF!</v>
      </c>
      <c r="I50" s="29" t="e">
        <f t="shared" si="20"/>
        <v>#REF!</v>
      </c>
      <c r="J50" s="29" t="e">
        <f t="shared" si="20"/>
        <v>#REF!</v>
      </c>
      <c r="K50" s="29" t="e">
        <f aca="true" t="shared" si="21" ref="K50:L53">K28</f>
        <v>#REF!</v>
      </c>
      <c r="L50" s="29" t="e">
        <f t="shared" si="21"/>
        <v>#REF!</v>
      </c>
      <c r="P50" s="41"/>
      <c r="Q50" s="41"/>
      <c r="R50" s="41"/>
      <c r="S50" s="41"/>
      <c r="T50" s="41"/>
      <c r="U50" s="41"/>
      <c r="V50" s="38"/>
      <c r="W50" s="38"/>
      <c r="X50" s="38"/>
    </row>
    <row r="51" spans="2:24" ht="13.5">
      <c r="B51" s="26" t="s">
        <v>0</v>
      </c>
      <c r="C51" s="26" t="s">
        <v>37</v>
      </c>
      <c r="D51" s="27" t="s">
        <v>18</v>
      </c>
      <c r="E51" s="29" t="e">
        <f>E29</f>
        <v>#REF!</v>
      </c>
      <c r="F51" s="29" t="e">
        <f t="shared" si="20"/>
        <v>#REF!</v>
      </c>
      <c r="G51" s="29" t="e">
        <f t="shared" si="20"/>
        <v>#REF!</v>
      </c>
      <c r="H51" s="29" t="e">
        <f t="shared" si="20"/>
        <v>#REF!</v>
      </c>
      <c r="I51" s="29" t="e">
        <f t="shared" si="20"/>
        <v>#REF!</v>
      </c>
      <c r="J51" s="29" t="e">
        <f t="shared" si="20"/>
        <v>#REF!</v>
      </c>
      <c r="K51" s="29" t="e">
        <f t="shared" si="21"/>
        <v>#REF!</v>
      </c>
      <c r="L51" s="29" t="e">
        <f t="shared" si="21"/>
        <v>#REF!</v>
      </c>
      <c r="P51" s="41"/>
      <c r="Q51" s="41"/>
      <c r="R51" s="41"/>
      <c r="S51" s="41"/>
      <c r="T51" s="41"/>
      <c r="U51" s="41"/>
      <c r="V51" s="38"/>
      <c r="W51" s="38"/>
      <c r="X51" s="38"/>
    </row>
    <row r="52" spans="2:24" ht="13.5">
      <c r="B52" s="26" t="s">
        <v>6</v>
      </c>
      <c r="C52" s="26" t="s">
        <v>32</v>
      </c>
      <c r="D52" s="27" t="s">
        <v>18</v>
      </c>
      <c r="E52" s="30"/>
      <c r="F52" s="29" t="e">
        <f t="shared" si="20"/>
        <v>#REF!</v>
      </c>
      <c r="G52" s="29" t="e">
        <f t="shared" si="20"/>
        <v>#REF!</v>
      </c>
      <c r="H52" s="29" t="e">
        <f t="shared" si="20"/>
        <v>#REF!</v>
      </c>
      <c r="I52" s="29" t="e">
        <f t="shared" si="20"/>
        <v>#REF!</v>
      </c>
      <c r="J52" s="29" t="e">
        <f t="shared" si="20"/>
        <v>#REF!</v>
      </c>
      <c r="K52" s="29" t="e">
        <f t="shared" si="21"/>
        <v>#REF!</v>
      </c>
      <c r="L52" s="29" t="e">
        <f t="shared" si="21"/>
        <v>#REF!</v>
      </c>
      <c r="P52" s="41"/>
      <c r="Q52" s="41"/>
      <c r="R52" s="41"/>
      <c r="S52" s="41"/>
      <c r="T52" s="41"/>
      <c r="U52" s="41"/>
      <c r="V52" s="38"/>
      <c r="W52" s="38"/>
      <c r="X52" s="38"/>
    </row>
    <row r="53" spans="2:24" ht="13.5">
      <c r="B53" s="26" t="s">
        <v>8</v>
      </c>
      <c r="C53" s="26" t="s">
        <v>35</v>
      </c>
      <c r="D53" s="27" t="s">
        <v>18</v>
      </c>
      <c r="E53" s="30"/>
      <c r="F53" s="30"/>
      <c r="G53" s="31"/>
      <c r="H53" s="29" t="e">
        <f t="shared" si="20"/>
        <v>#REF!</v>
      </c>
      <c r="I53" s="29" t="e">
        <f t="shared" si="20"/>
        <v>#REF!</v>
      </c>
      <c r="J53" s="29" t="e">
        <f t="shared" si="20"/>
        <v>#REF!</v>
      </c>
      <c r="K53" s="29" t="e">
        <f t="shared" si="21"/>
        <v>#REF!</v>
      </c>
      <c r="L53" s="29" t="e">
        <f t="shared" si="21"/>
        <v>#REF!</v>
      </c>
      <c r="P53" s="41"/>
      <c r="Q53" s="41"/>
      <c r="R53" s="41"/>
      <c r="S53" s="41"/>
      <c r="T53" s="41"/>
      <c r="U53" s="41"/>
      <c r="V53" s="38"/>
      <c r="W53" s="38"/>
      <c r="X53" s="38"/>
    </row>
    <row r="54" spans="2:24" ht="13.5">
      <c r="B54" s="26" t="s">
        <v>24</v>
      </c>
      <c r="C54" s="26" t="s">
        <v>40</v>
      </c>
      <c r="D54" s="27" t="s">
        <v>18</v>
      </c>
      <c r="E54" s="29" t="e">
        <f>ROUND(#REF!/1000000,6)</f>
        <v>#REF!</v>
      </c>
      <c r="F54" s="29" t="e">
        <f>ROUND(#REF!/1000000,6)</f>
        <v>#REF!</v>
      </c>
      <c r="G54" s="29" t="e">
        <f>ROUND(#REF!/1000000,6)</f>
        <v>#REF!</v>
      </c>
      <c r="H54" s="29" t="e">
        <f>ROUND(#REF!/1000000,6)</f>
        <v>#REF!</v>
      </c>
      <c r="I54" s="32"/>
      <c r="J54" s="32"/>
      <c r="K54" s="32"/>
      <c r="L54" s="32"/>
      <c r="P54" s="41"/>
      <c r="Q54" s="41"/>
      <c r="R54" s="41"/>
      <c r="S54" s="41"/>
      <c r="T54" s="41"/>
      <c r="U54" s="41"/>
      <c r="V54" s="38"/>
      <c r="W54" s="38"/>
      <c r="X54" s="38"/>
    </row>
    <row r="55" spans="2:24" ht="13.5">
      <c r="B55" s="26" t="s">
        <v>5</v>
      </c>
      <c r="C55" s="26" t="s">
        <v>41</v>
      </c>
      <c r="D55" s="27" t="s">
        <v>18</v>
      </c>
      <c r="E55" s="30"/>
      <c r="F55" s="30"/>
      <c r="G55" s="31"/>
      <c r="H55" s="32"/>
      <c r="I55" s="29" t="e">
        <f>ROUND(#REF!/1000000,6)</f>
        <v>#REF!</v>
      </c>
      <c r="J55" s="29" t="e">
        <f>ROUND(#REF!/1000000,6)</f>
        <v>#REF!</v>
      </c>
      <c r="K55" s="29" t="e">
        <f>ROUND(#REF!/1000000,6)</f>
        <v>#REF!</v>
      </c>
      <c r="L55" s="29" t="e">
        <f>ROUND(#REF!/1000000,6)</f>
        <v>#REF!</v>
      </c>
      <c r="P55" s="41"/>
      <c r="Q55" s="41"/>
      <c r="R55" s="41"/>
      <c r="S55" s="41"/>
      <c r="T55" s="41"/>
      <c r="U55" s="41"/>
      <c r="V55" s="38"/>
      <c r="W55" s="38"/>
      <c r="X55" s="38"/>
    </row>
    <row r="56" spans="2:24" ht="13.5">
      <c r="B56" s="25" t="s">
        <v>7</v>
      </c>
      <c r="C56" s="25" t="s">
        <v>36</v>
      </c>
      <c r="D56" s="27" t="s">
        <v>18</v>
      </c>
      <c r="E56" s="30"/>
      <c r="F56" s="30"/>
      <c r="G56" s="31"/>
      <c r="H56" s="29" t="e">
        <f t="shared" si="20"/>
        <v>#REF!</v>
      </c>
      <c r="I56" s="29" t="e">
        <f t="shared" si="20"/>
        <v>#REF!</v>
      </c>
      <c r="J56" s="29" t="e">
        <f t="shared" si="20"/>
        <v>#REF!</v>
      </c>
      <c r="K56" s="29" t="e">
        <f>K34</f>
        <v>#REF!</v>
      </c>
      <c r="L56" s="29" t="e">
        <f>L34</f>
        <v>#REF!</v>
      </c>
      <c r="P56" s="41"/>
      <c r="Q56" s="41"/>
      <c r="R56" s="41"/>
      <c r="S56" s="41"/>
      <c r="T56" s="41"/>
      <c r="U56" s="41"/>
      <c r="V56" s="38"/>
      <c r="W56" s="38"/>
      <c r="X56" s="38"/>
    </row>
    <row r="57" spans="2:24" ht="13.5">
      <c r="B57" s="25" t="s">
        <v>11</v>
      </c>
      <c r="C57" s="25" t="s">
        <v>42</v>
      </c>
      <c r="D57" s="27" t="s">
        <v>18</v>
      </c>
      <c r="E57" s="30"/>
      <c r="F57" s="30"/>
      <c r="G57" s="31"/>
      <c r="H57" s="33"/>
      <c r="I57" s="29" t="e">
        <f t="shared" si="20"/>
        <v>#REF!</v>
      </c>
      <c r="J57" s="29" t="e">
        <f t="shared" si="20"/>
        <v>#REF!</v>
      </c>
      <c r="K57" s="29" t="e">
        <f>K35</f>
        <v>#REF!</v>
      </c>
      <c r="L57" s="29" t="e">
        <f>L35</f>
        <v>#REF!</v>
      </c>
      <c r="P57" s="41"/>
      <c r="Q57" s="41"/>
      <c r="R57" s="41"/>
      <c r="S57" s="41"/>
      <c r="T57" s="41"/>
      <c r="U57" s="41"/>
      <c r="V57" s="38"/>
      <c r="W57" s="38"/>
      <c r="X57" s="38"/>
    </row>
    <row r="58" spans="2:24" ht="13.5">
      <c r="B58" s="25" t="s">
        <v>9</v>
      </c>
      <c r="C58" s="25" t="s">
        <v>45</v>
      </c>
      <c r="D58" s="27" t="s">
        <v>18</v>
      </c>
      <c r="E58" s="30"/>
      <c r="F58" s="30"/>
      <c r="G58" s="31"/>
      <c r="H58" s="33"/>
      <c r="I58" s="33"/>
      <c r="J58" s="33"/>
      <c r="K58" s="33"/>
      <c r="L58" s="33"/>
      <c r="P58" s="41"/>
      <c r="Q58" s="41"/>
      <c r="R58" s="41"/>
      <c r="S58" s="41"/>
      <c r="T58" s="41"/>
      <c r="U58" s="41"/>
      <c r="V58" s="38"/>
      <c r="W58" s="38"/>
      <c r="X58" s="38"/>
    </row>
    <row r="59" spans="2:24" ht="13.5">
      <c r="B59" s="25" t="s">
        <v>10</v>
      </c>
      <c r="C59" s="25" t="s">
        <v>43</v>
      </c>
      <c r="D59" s="27" t="s">
        <v>18</v>
      </c>
      <c r="E59" s="30"/>
      <c r="F59" s="30"/>
      <c r="G59" s="31"/>
      <c r="H59" s="33"/>
      <c r="I59" s="29" t="e">
        <f t="shared" si="20"/>
        <v>#REF!</v>
      </c>
      <c r="J59" s="29" t="e">
        <f t="shared" si="20"/>
        <v>#REF!</v>
      </c>
      <c r="K59" s="29" t="e">
        <f>K37</f>
        <v>#REF!</v>
      </c>
      <c r="L59" s="29" t="e">
        <f>L37</f>
        <v>#REF!</v>
      </c>
      <c r="P59" s="41"/>
      <c r="Q59" s="41"/>
      <c r="R59" s="41"/>
      <c r="S59" s="41"/>
      <c r="T59" s="41"/>
      <c r="U59" s="41"/>
      <c r="V59" s="38"/>
      <c r="W59" s="38"/>
      <c r="X59" s="38"/>
    </row>
    <row r="60" spans="2:24" ht="13.5">
      <c r="B60" s="25" t="s">
        <v>12</v>
      </c>
      <c r="C60" s="25" t="s">
        <v>44</v>
      </c>
      <c r="D60" s="27" t="s">
        <v>18</v>
      </c>
      <c r="E60" s="30"/>
      <c r="F60" s="30"/>
      <c r="G60" s="31"/>
      <c r="H60" s="33"/>
      <c r="I60" s="29" t="e">
        <f t="shared" si="20"/>
        <v>#REF!</v>
      </c>
      <c r="J60" s="29" t="e">
        <f t="shared" si="20"/>
        <v>#REF!</v>
      </c>
      <c r="K60" s="29" t="e">
        <f>K38</f>
        <v>#REF!</v>
      </c>
      <c r="L60" s="29" t="e">
        <f>L38</f>
        <v>#REF!</v>
      </c>
      <c r="P60" s="41"/>
      <c r="Q60" s="41"/>
      <c r="R60" s="41"/>
      <c r="S60" s="41"/>
      <c r="T60" s="41"/>
      <c r="U60" s="41"/>
      <c r="V60" s="38"/>
      <c r="W60" s="38"/>
      <c r="X60" s="38"/>
    </row>
    <row r="61" spans="2:24" ht="13.5">
      <c r="B61" s="26" t="s">
        <v>13</v>
      </c>
      <c r="C61" s="26" t="s">
        <v>31</v>
      </c>
      <c r="D61" s="27" t="s">
        <v>18</v>
      </c>
      <c r="E61" s="29" t="e">
        <f>E39</f>
        <v>#REF!</v>
      </c>
      <c r="F61" s="29" t="e">
        <f aca="true" t="shared" si="22" ref="F61:L61">ROUND(E65*(1+F67),6)</f>
        <v>#REF!</v>
      </c>
      <c r="G61" s="29" t="e">
        <f t="shared" si="22"/>
        <v>#REF!</v>
      </c>
      <c r="H61" s="29" t="e">
        <f t="shared" si="22"/>
        <v>#REF!</v>
      </c>
      <c r="I61" s="29" t="e">
        <f t="shared" si="22"/>
        <v>#REF!</v>
      </c>
      <c r="J61" s="29" t="e">
        <f t="shared" si="22"/>
        <v>#REF!</v>
      </c>
      <c r="K61" s="29" t="e">
        <f t="shared" si="22"/>
        <v>#REF!</v>
      </c>
      <c r="L61" s="29" t="e">
        <f t="shared" si="22"/>
        <v>#REF!</v>
      </c>
      <c r="P61" s="41"/>
      <c r="Q61" s="41"/>
      <c r="R61" s="41"/>
      <c r="S61" s="41"/>
      <c r="T61" s="41"/>
      <c r="U61" s="41"/>
      <c r="V61" s="38"/>
      <c r="W61" s="38"/>
      <c r="X61" s="38"/>
    </row>
    <row r="62" spans="2:24" ht="13.5">
      <c r="B62" s="18"/>
      <c r="C62" s="18"/>
      <c r="D62" s="28"/>
      <c r="E62" s="34"/>
      <c r="F62" s="34"/>
      <c r="G62" s="35"/>
      <c r="H62" s="36"/>
      <c r="I62" s="36"/>
      <c r="J62" s="36"/>
      <c r="K62" s="36"/>
      <c r="L62" s="36"/>
      <c r="P62" s="41"/>
      <c r="Q62" s="41"/>
      <c r="R62" s="41"/>
      <c r="S62" s="41"/>
      <c r="T62" s="41"/>
      <c r="U62" s="41"/>
      <c r="V62" s="38"/>
      <c r="W62" s="38"/>
      <c r="X62" s="38"/>
    </row>
    <row r="63" spans="2:24" ht="13.5">
      <c r="B63" s="25" t="s">
        <v>14</v>
      </c>
      <c r="C63" s="25" t="s">
        <v>33</v>
      </c>
      <c r="D63" s="27" t="s">
        <v>18</v>
      </c>
      <c r="E63" s="37" t="e">
        <f>E50+E51+E52+E53-E54+E56-E61</f>
        <v>#REF!</v>
      </c>
      <c r="F63" s="37" t="e">
        <f>F50+F51+F52+F53-F54+F56-F61</f>
        <v>#REF!</v>
      </c>
      <c r="G63" s="37" t="e">
        <f>G50+G51+G52+G53-G54+G56-G61</f>
        <v>#REF!</v>
      </c>
      <c r="H63" s="37" t="e">
        <f>H50+H51+H52+H53-H54+H56-H61</f>
        <v>#REF!</v>
      </c>
      <c r="I63" s="37" t="e">
        <f>I50+I51+I52+I53+I55+I57+I59+I60+I56-I61</f>
        <v>#REF!</v>
      </c>
      <c r="J63" s="37" t="e">
        <f>J50+J51+J52+J53+J55+J57+J59+J60+J56-J61</f>
        <v>#REF!</v>
      </c>
      <c r="K63" s="37" t="e">
        <f>K50+K51+K52+K53+K55+K57+K59+K60+K56-K61</f>
        <v>#REF!</v>
      </c>
      <c r="L63" s="37" t="e">
        <f>L50+L51+L52+L53+L55+L57+L59+L60+L56-L61</f>
        <v>#REF!</v>
      </c>
      <c r="P63" s="41"/>
      <c r="Q63" s="41"/>
      <c r="R63" s="41"/>
      <c r="S63" s="41"/>
      <c r="T63" s="41"/>
      <c r="U63" s="41"/>
      <c r="V63" s="38"/>
      <c r="W63" s="38"/>
      <c r="X63" s="38"/>
    </row>
    <row r="64" spans="2:24" ht="13.5">
      <c r="B64" s="25" t="s">
        <v>39</v>
      </c>
      <c r="C64" s="25" t="s">
        <v>30</v>
      </c>
      <c r="D64" s="27" t="s">
        <v>18</v>
      </c>
      <c r="E64" s="29" t="e">
        <f aca="true" t="shared" si="23" ref="E64:J64">E42</f>
        <v>#REF!</v>
      </c>
      <c r="F64" s="29" t="e">
        <f t="shared" si="23"/>
        <v>#REF!</v>
      </c>
      <c r="G64" s="29" t="e">
        <f t="shared" si="23"/>
        <v>#REF!</v>
      </c>
      <c r="H64" s="29" t="e">
        <f t="shared" si="23"/>
        <v>#REF!</v>
      </c>
      <c r="I64" s="29" t="e">
        <f t="shared" si="23"/>
        <v>#REF!</v>
      </c>
      <c r="J64" s="29" t="e">
        <f t="shared" si="23"/>
        <v>#REF!</v>
      </c>
      <c r="K64" s="29" t="e">
        <f>K42</f>
        <v>#REF!</v>
      </c>
      <c r="L64" s="29" t="e">
        <f>L42</f>
        <v>#REF!</v>
      </c>
      <c r="P64" s="41"/>
      <c r="Q64" s="41"/>
      <c r="R64" s="41"/>
      <c r="S64" s="41"/>
      <c r="T64" s="41"/>
      <c r="U64" s="41"/>
      <c r="V64" s="38"/>
      <c r="W64" s="38"/>
      <c r="X64" s="38"/>
    </row>
    <row r="65" spans="2:24" ht="13.5">
      <c r="B65" s="25"/>
      <c r="C65" s="25" t="s">
        <v>34</v>
      </c>
      <c r="D65" s="27" t="s">
        <v>18</v>
      </c>
      <c r="E65" s="37" t="e">
        <f aca="true" t="shared" si="24" ref="E65:L65">E64-E63</f>
        <v>#REF!</v>
      </c>
      <c r="F65" s="37" t="e">
        <f t="shared" si="24"/>
        <v>#REF!</v>
      </c>
      <c r="G65" s="37" t="e">
        <f t="shared" si="24"/>
        <v>#REF!</v>
      </c>
      <c r="H65" s="37" t="e">
        <f t="shared" si="24"/>
        <v>#REF!</v>
      </c>
      <c r="I65" s="37" t="e">
        <f t="shared" si="24"/>
        <v>#REF!</v>
      </c>
      <c r="J65" s="37" t="e">
        <f t="shared" si="24"/>
        <v>#REF!</v>
      </c>
      <c r="K65" s="37" t="e">
        <f t="shared" si="24"/>
        <v>#REF!</v>
      </c>
      <c r="L65" s="37" t="e">
        <f t="shared" si="24"/>
        <v>#REF!</v>
      </c>
      <c r="P65" s="41"/>
      <c r="Q65" s="41"/>
      <c r="R65" s="41"/>
      <c r="S65" s="41"/>
      <c r="T65" s="41"/>
      <c r="U65" s="41"/>
      <c r="V65" s="38"/>
      <c r="W65" s="38"/>
      <c r="X65" s="38"/>
    </row>
    <row r="66" spans="2:22" ht="12">
      <c r="B66" s="6"/>
      <c r="C66" s="6"/>
      <c r="D66" s="6"/>
      <c r="E66" s="6"/>
      <c r="F66" s="7" t="e">
        <f>$F$1</f>
        <v>#REF!</v>
      </c>
      <c r="G66" s="7" t="e">
        <f>$G$1</f>
        <v>#REF!</v>
      </c>
      <c r="H66" s="7" t="e">
        <f>$H$1</f>
        <v>#REF!</v>
      </c>
      <c r="I66" s="7" t="e">
        <f>$I$1</f>
        <v>#REF!</v>
      </c>
      <c r="J66" s="7" t="e">
        <f>$J$1</f>
        <v>#REF!</v>
      </c>
      <c r="K66" s="7" t="e">
        <f>$J$1</f>
        <v>#REF!</v>
      </c>
      <c r="L66" s="7" t="e">
        <f>$J$1</f>
        <v>#REF!</v>
      </c>
      <c r="P66" s="41"/>
      <c r="Q66" s="41"/>
      <c r="R66" s="41"/>
      <c r="S66" s="41"/>
      <c r="T66" s="41"/>
      <c r="U66" s="41"/>
      <c r="V66" s="38"/>
    </row>
    <row r="67" spans="2:22" ht="12">
      <c r="B67" s="6"/>
      <c r="C67" s="6"/>
      <c r="D67" s="6"/>
      <c r="E67" s="6"/>
      <c r="F67" s="7" t="e">
        <f>IF(E64&gt;E63,3%+F66,F66)</f>
        <v>#REF!</v>
      </c>
      <c r="G67" s="7" t="e">
        <f>IF(F64&gt;F63,3%+G66,G66)</f>
        <v>#REF!</v>
      </c>
      <c r="H67" s="7" t="e">
        <f>IF(G64&gt;G63,3%+H66,H66)</f>
        <v>#REF!</v>
      </c>
      <c r="I67" s="38" t="e">
        <f>(IF(H64&gt;(H63*1.03),3%,IF(H64&lt;(H63*0.97),0,1.5%)))+I66</f>
        <v>#REF!</v>
      </c>
      <c r="J67" s="38" t="e">
        <f>(IF(I64&gt;(I63*1.03),3%,IF(I64&lt;(I63*0.97),0,1.5%)))+J66</f>
        <v>#REF!</v>
      </c>
      <c r="K67" s="38" t="e">
        <f>(IF(J64&gt;(J63*1.03),3%,IF(J64&lt;(J63*0.97),0,1.5%)))+K66</f>
        <v>#REF!</v>
      </c>
      <c r="L67" s="38" t="e">
        <f>(IF(K64&gt;(K63*1.03),3%,IF(K64&lt;(K63*0.97),0,1.5%)))+L66</f>
        <v>#REF!</v>
      </c>
      <c r="S67" s="59"/>
      <c r="T67" s="59"/>
      <c r="U67" s="59"/>
      <c r="V67" s="59"/>
    </row>
    <row r="68" spans="3:22" ht="16.5" thickBot="1">
      <c r="C68" s="104" t="s">
        <v>66</v>
      </c>
      <c r="D68" s="123"/>
      <c r="E68" s="123"/>
      <c r="F68" s="105" t="s">
        <v>21</v>
      </c>
      <c r="G68" s="106" t="s">
        <v>22</v>
      </c>
      <c r="H68" s="107" t="s">
        <v>19</v>
      </c>
      <c r="P68" s="41"/>
      <c r="Q68" s="41"/>
      <c r="R68" s="41"/>
      <c r="S68" s="41"/>
      <c r="T68" s="41"/>
      <c r="U68" s="41"/>
      <c r="V68" s="38"/>
    </row>
    <row r="69" spans="3:22" ht="15.75">
      <c r="C69" s="108" t="s">
        <v>47</v>
      </c>
      <c r="D69" s="124"/>
      <c r="E69" s="124"/>
      <c r="F69" s="109" t="e">
        <f>F54-F10</f>
        <v>#REF!</v>
      </c>
      <c r="G69" s="110" t="e">
        <f>F69</f>
        <v>#REF!</v>
      </c>
      <c r="H69" s="111"/>
      <c r="I69" s="43"/>
      <c r="J69" s="42"/>
      <c r="K69" s="42"/>
      <c r="L69" s="42"/>
      <c r="S69" s="59"/>
      <c r="T69" s="59"/>
      <c r="U69" s="59"/>
      <c r="V69" s="59"/>
    </row>
    <row r="70" spans="3:22" ht="15.75">
      <c r="C70" s="112" t="s">
        <v>49</v>
      </c>
      <c r="D70" s="125"/>
      <c r="E70" s="125"/>
      <c r="F70" s="113"/>
      <c r="G70" s="114" t="e">
        <f>F69*G23</f>
        <v>#REF!</v>
      </c>
      <c r="H70" s="115"/>
      <c r="I70" s="43"/>
      <c r="S70" s="59"/>
      <c r="T70" s="59"/>
      <c r="U70" s="59"/>
      <c r="V70" s="59"/>
    </row>
    <row r="71" spans="3:22" ht="15.75">
      <c r="C71" s="112" t="s">
        <v>48</v>
      </c>
      <c r="D71" s="125"/>
      <c r="E71" s="125"/>
      <c r="F71" s="113"/>
      <c r="G71" s="116" t="e">
        <f>G54-G10</f>
        <v>#REF!</v>
      </c>
      <c r="H71" s="115"/>
      <c r="I71" s="43"/>
      <c r="J71" s="42"/>
      <c r="K71" s="42"/>
      <c r="L71" s="42"/>
      <c r="S71" s="59"/>
      <c r="T71" s="59"/>
      <c r="U71" s="59"/>
      <c r="V71" s="59"/>
    </row>
    <row r="72" spans="3:22" ht="15.75">
      <c r="C72" s="112" t="s">
        <v>50</v>
      </c>
      <c r="D72" s="125"/>
      <c r="E72" s="125"/>
      <c r="F72" s="113"/>
      <c r="G72" s="113" t="e">
        <f>SUM(G69:G71)</f>
        <v>#REF!</v>
      </c>
      <c r="H72" s="115"/>
      <c r="I72" s="43"/>
      <c r="S72" s="59"/>
      <c r="T72" s="59"/>
      <c r="U72" s="59"/>
      <c r="V72" s="59"/>
    </row>
    <row r="73" spans="3:22" ht="15.75">
      <c r="C73" s="117" t="s">
        <v>51</v>
      </c>
      <c r="D73" s="126"/>
      <c r="E73" s="126"/>
      <c r="F73" s="118"/>
      <c r="G73" s="113" t="e">
        <f>G65-G21</f>
        <v>#REF!</v>
      </c>
      <c r="H73" s="115" t="e">
        <f>G73</f>
        <v>#REF!</v>
      </c>
      <c r="I73" s="43"/>
      <c r="S73" s="64"/>
      <c r="T73" s="64"/>
      <c r="U73" s="59"/>
      <c r="V73" s="59"/>
    </row>
    <row r="74" spans="3:22" ht="15.75">
      <c r="C74" s="112" t="s">
        <v>52</v>
      </c>
      <c r="D74" s="125"/>
      <c r="E74" s="125"/>
      <c r="F74" s="113"/>
      <c r="G74" s="113"/>
      <c r="H74" s="119" t="e">
        <f>G73*H23</f>
        <v>#REF!</v>
      </c>
      <c r="I74" s="43"/>
      <c r="J74" s="42"/>
      <c r="K74" s="42"/>
      <c r="L74" s="42"/>
      <c r="S74" s="59"/>
      <c r="T74" s="59"/>
      <c r="U74" s="59"/>
      <c r="V74" s="59"/>
    </row>
    <row r="75" spans="3:22" ht="15.75">
      <c r="C75" s="112" t="s">
        <v>53</v>
      </c>
      <c r="D75" s="125"/>
      <c r="E75" s="125"/>
      <c r="F75" s="113"/>
      <c r="G75" s="113"/>
      <c r="H75" s="120" t="e">
        <f>H54-H10</f>
        <v>#REF!</v>
      </c>
      <c r="I75" s="43"/>
      <c r="S75" s="59"/>
      <c r="T75" s="59"/>
      <c r="U75" s="59"/>
      <c r="V75" s="59"/>
    </row>
    <row r="76" spans="3:22" ht="15.75">
      <c r="C76" s="112" t="s">
        <v>55</v>
      </c>
      <c r="D76" s="125"/>
      <c r="E76" s="125"/>
      <c r="F76" s="113"/>
      <c r="G76" s="113"/>
      <c r="H76" s="115" t="e">
        <f>SUM(H73:H75)</f>
        <v>#REF!</v>
      </c>
      <c r="I76" s="43"/>
      <c r="S76" s="59"/>
      <c r="T76" s="59"/>
      <c r="U76" s="59"/>
      <c r="V76" s="59"/>
    </row>
    <row r="77" spans="3:22" ht="15.75">
      <c r="C77" s="117" t="s">
        <v>54</v>
      </c>
      <c r="D77" s="126"/>
      <c r="E77" s="126"/>
      <c r="F77" s="118"/>
      <c r="G77" s="113"/>
      <c r="H77" s="115" t="e">
        <f>H65-H21</f>
        <v>#REF!</v>
      </c>
      <c r="I77" s="43"/>
      <c r="S77" s="64"/>
      <c r="T77" s="64"/>
      <c r="U77" s="64"/>
      <c r="V77" s="59"/>
    </row>
    <row r="78" spans="3:22" ht="16.5" thickBot="1">
      <c r="C78" s="127"/>
      <c r="D78" s="128"/>
      <c r="E78" s="128"/>
      <c r="F78" s="128"/>
      <c r="G78" s="128"/>
      <c r="H78" s="129"/>
      <c r="I78" s="59"/>
      <c r="S78" s="59"/>
      <c r="T78" s="59"/>
      <c r="U78" s="59"/>
      <c r="V78" s="59"/>
    </row>
    <row r="79" spans="3:22" ht="15.75">
      <c r="C79" s="121" t="s">
        <v>61</v>
      </c>
      <c r="D79" s="124"/>
      <c r="E79" s="124"/>
      <c r="F79" s="124"/>
      <c r="G79" s="124"/>
      <c r="H79" s="130" t="e">
        <f>F69+G71+H75</f>
        <v>#REF!</v>
      </c>
      <c r="I79" s="59"/>
      <c r="S79" s="59"/>
      <c r="T79" s="59"/>
      <c r="U79" s="59"/>
      <c r="V79" s="59"/>
    </row>
    <row r="80" spans="3:22" ht="15.75">
      <c r="C80" s="117" t="s">
        <v>62</v>
      </c>
      <c r="D80" s="125"/>
      <c r="E80" s="125"/>
      <c r="F80" s="125"/>
      <c r="G80" s="125"/>
      <c r="H80" s="119" t="e">
        <f>G70+H74</f>
        <v>#REF!</v>
      </c>
      <c r="I80" s="59"/>
      <c r="S80" s="59"/>
      <c r="T80" s="59"/>
      <c r="U80" s="59"/>
      <c r="V80" s="59"/>
    </row>
    <row r="81" spans="3:22" ht="16.5" thickBot="1">
      <c r="C81" s="122" t="s">
        <v>63</v>
      </c>
      <c r="D81" s="128"/>
      <c r="E81" s="128"/>
      <c r="F81" s="128"/>
      <c r="G81" s="128"/>
      <c r="H81" s="131" t="e">
        <f>H79+H80</f>
        <v>#REF!</v>
      </c>
      <c r="I81" s="64"/>
      <c r="S81" s="59"/>
      <c r="T81" s="59"/>
      <c r="U81" s="59"/>
      <c r="V81" s="64"/>
    </row>
    <row r="82" spans="9:22" ht="12">
      <c r="I82" s="59"/>
      <c r="S82" s="59"/>
      <c r="T82" s="59"/>
      <c r="U82" s="59"/>
      <c r="V82" s="59"/>
    </row>
    <row r="83" spans="3:22" ht="12">
      <c r="C83" s="86" t="s">
        <v>59</v>
      </c>
      <c r="I83" s="64"/>
      <c r="S83" s="59"/>
      <c r="T83" s="59"/>
      <c r="U83" s="59"/>
      <c r="V83" s="64"/>
    </row>
    <row r="84" spans="3:22" ht="12.75">
      <c r="C84" s="47" t="s">
        <v>47</v>
      </c>
      <c r="F84" s="44" t="e">
        <f>F54-F32</f>
        <v>#REF!</v>
      </c>
      <c r="G84" s="43" t="e">
        <f>F84</f>
        <v>#REF!</v>
      </c>
      <c r="H84" s="43"/>
      <c r="I84" s="59"/>
      <c r="S84" s="59"/>
      <c r="T84" s="59"/>
      <c r="U84" s="59"/>
      <c r="V84" s="59"/>
    </row>
    <row r="85" spans="3:22" ht="12.75">
      <c r="C85" s="47" t="s">
        <v>49</v>
      </c>
      <c r="F85" s="43"/>
      <c r="G85" s="45" t="e">
        <f>F84*G45</f>
        <v>#REF!</v>
      </c>
      <c r="H85" s="43"/>
      <c r="I85" s="64"/>
      <c r="S85" s="59"/>
      <c r="T85" s="59"/>
      <c r="U85" s="59"/>
      <c r="V85" s="64"/>
    </row>
    <row r="86" spans="3:22" ht="12.75">
      <c r="C86" s="47" t="s">
        <v>48</v>
      </c>
      <c r="F86" s="43"/>
      <c r="G86" s="44" t="e">
        <f>G54-G32</f>
        <v>#REF!</v>
      </c>
      <c r="H86" s="43"/>
      <c r="V86" s="65"/>
    </row>
    <row r="87" spans="3:8" ht="12.75">
      <c r="C87" s="47" t="s">
        <v>50</v>
      </c>
      <c r="F87" s="43"/>
      <c r="G87" s="43" t="e">
        <f>SUM(G84:G86)</f>
        <v>#REF!</v>
      </c>
      <c r="H87" s="43"/>
    </row>
    <row r="88" spans="3:8" ht="12.75">
      <c r="C88" s="48" t="s">
        <v>51</v>
      </c>
      <c r="D88" s="3"/>
      <c r="E88" s="3"/>
      <c r="F88" s="46"/>
      <c r="G88" s="46" t="e">
        <f>G65-G43</f>
        <v>#REF!</v>
      </c>
      <c r="H88" s="43" t="e">
        <f>G88</f>
        <v>#REF!</v>
      </c>
    </row>
    <row r="89" spans="3:8" ht="12.75">
      <c r="C89" s="47" t="s">
        <v>52</v>
      </c>
      <c r="F89" s="43"/>
      <c r="G89" s="43"/>
      <c r="H89" s="45" t="e">
        <f>G88*H67</f>
        <v>#REF!</v>
      </c>
    </row>
    <row r="90" spans="3:8" ht="12.75">
      <c r="C90" s="47" t="s">
        <v>53</v>
      </c>
      <c r="F90" s="43"/>
      <c r="G90" s="43"/>
      <c r="H90" s="44" t="e">
        <f>H54-H32</f>
        <v>#REF!</v>
      </c>
    </row>
    <row r="91" spans="3:8" ht="12.75">
      <c r="C91" s="47" t="s">
        <v>55</v>
      </c>
      <c r="F91" s="43"/>
      <c r="G91" s="43"/>
      <c r="H91" s="43" t="e">
        <f>SUM(H88:H90)</f>
        <v>#REF!</v>
      </c>
    </row>
    <row r="92" spans="3:8" ht="12.75">
      <c r="C92" s="48" t="s">
        <v>54</v>
      </c>
      <c r="D92" s="3"/>
      <c r="E92" s="3"/>
      <c r="F92" s="46"/>
      <c r="G92" s="46"/>
      <c r="H92" s="46" t="e">
        <f>H65-H43</f>
        <v>#REF!</v>
      </c>
    </row>
    <row r="93" spans="3:8" ht="12.75">
      <c r="C93" s="84"/>
      <c r="D93" s="4"/>
      <c r="E93" s="4"/>
      <c r="F93" s="59"/>
      <c r="G93" s="59"/>
      <c r="H93" s="59"/>
    </row>
    <row r="94" spans="3:8" ht="12.75">
      <c r="C94" s="48" t="s">
        <v>61</v>
      </c>
      <c r="H94" s="14" t="e">
        <f>F84+G86+H90</f>
        <v>#REF!</v>
      </c>
    </row>
    <row r="95" spans="3:8" ht="12.75">
      <c r="C95" s="48" t="s">
        <v>62</v>
      </c>
      <c r="H95" s="14" t="e">
        <f>G85+H89</f>
        <v>#REF!</v>
      </c>
    </row>
    <row r="96" spans="3:8" ht="12.75">
      <c r="C96" s="48" t="s">
        <v>63</v>
      </c>
      <c r="H96" s="14" t="e">
        <f>H94+H95</f>
        <v>#REF!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96"/>
  <sheetViews>
    <sheetView zoomScale="75" zoomScaleNormal="75" workbookViewId="0" topLeftCell="D1">
      <selection activeCell="L38" sqref="L38"/>
    </sheetView>
  </sheetViews>
  <sheetFormatPr defaultColWidth="8.8515625" defaultRowHeight="12.75"/>
  <cols>
    <col min="1" max="1" width="8.8515625" style="0" customWidth="1"/>
    <col min="2" max="2" width="10.00390625" style="0" bestFit="1" customWidth="1"/>
    <col min="3" max="3" width="90.140625" style="0" bestFit="1" customWidth="1"/>
    <col min="4" max="4" width="8.8515625" style="0" customWidth="1"/>
    <col min="5" max="5" width="9.00390625" style="0" bestFit="1" customWidth="1"/>
    <col min="6" max="7" width="13.7109375" style="0" bestFit="1" customWidth="1"/>
    <col min="8" max="8" width="13.7109375" style="6" bestFit="1" customWidth="1"/>
    <col min="9" max="9" width="10.421875" style="6" bestFit="1" customWidth="1"/>
    <col min="10" max="10" width="10.421875" style="0" bestFit="1" customWidth="1"/>
    <col min="11" max="12" width="10.421875" style="0" customWidth="1"/>
    <col min="13" max="13" width="8.8515625" style="0" customWidth="1"/>
    <col min="14" max="15" width="9.140625" style="4" customWidth="1"/>
    <col min="16" max="16" width="10.421875" style="4" bestFit="1" customWidth="1"/>
    <col min="17" max="18" width="10.421875" style="4" customWidth="1"/>
    <col min="19" max="19" width="11.8515625" style="4" bestFit="1" customWidth="1"/>
    <col min="20" max="22" width="15.140625" style="4" bestFit="1" customWidth="1"/>
    <col min="23" max="23" width="12.140625" style="4" bestFit="1" customWidth="1"/>
    <col min="24" max="24" width="11.140625" style="4" bestFit="1" customWidth="1"/>
    <col min="25" max="28" width="9.140625" style="4" customWidth="1"/>
  </cols>
  <sheetData>
    <row r="1" spans="3:10" ht="12">
      <c r="C1" t="s">
        <v>57</v>
      </c>
      <c r="F1" s="85" t="e">
        <f>#REF!</f>
        <v>#REF!</v>
      </c>
      <c r="G1" s="85" t="e">
        <f>#REF!</f>
        <v>#REF!</v>
      </c>
      <c r="H1" s="85" t="e">
        <f>#REF!</f>
        <v>#REF!</v>
      </c>
      <c r="I1" s="85" t="e">
        <f>#REF!</f>
        <v>#REF!</v>
      </c>
      <c r="J1" s="85" t="e">
        <f>#REF!</f>
        <v>#REF!</v>
      </c>
    </row>
    <row r="3" spans="1:18" ht="13.5">
      <c r="A3" s="6"/>
      <c r="B3" s="17"/>
      <c r="C3" s="18" t="s">
        <v>56</v>
      </c>
      <c r="D3" s="19" t="s">
        <v>29</v>
      </c>
      <c r="E3" s="20" t="s">
        <v>20</v>
      </c>
      <c r="F3" s="21" t="str">
        <f aca="true" t="shared" si="0" ref="F3:L3">LEFT(E3,4)+1&amp;"/"&amp;TEXT(RIGHT(E3,2)+1,"00")</f>
        <v>2005/06</v>
      </c>
      <c r="G3" s="22" t="str">
        <f t="shared" si="0"/>
        <v>2006/07</v>
      </c>
      <c r="H3" s="23" t="str">
        <f t="shared" si="0"/>
        <v>2007/08</v>
      </c>
      <c r="I3" s="24" t="str">
        <f t="shared" si="0"/>
        <v>2008/09</v>
      </c>
      <c r="J3" s="24" t="str">
        <f t="shared" si="0"/>
        <v>2009/10</v>
      </c>
      <c r="K3" s="24" t="str">
        <f t="shared" si="0"/>
        <v>2010/11</v>
      </c>
      <c r="L3" s="24" t="str">
        <f t="shared" si="0"/>
        <v>2011/12</v>
      </c>
      <c r="N3" s="74" t="str">
        <f>H3</f>
        <v>2007/08</v>
      </c>
      <c r="O3" s="75" t="str">
        <f>I3</f>
        <v>2008/09</v>
      </c>
      <c r="P3" s="75" t="str">
        <f>J3</f>
        <v>2009/10</v>
      </c>
      <c r="Q3" s="75" t="str">
        <f>K3</f>
        <v>2010/11</v>
      </c>
      <c r="R3" s="75" t="str">
        <f>L3</f>
        <v>2011/12</v>
      </c>
    </row>
    <row r="4" spans="1:22" ht="13.5">
      <c r="A4" s="6"/>
      <c r="B4" s="25"/>
      <c r="C4" s="25"/>
      <c r="D4" s="25"/>
      <c r="E4" s="25"/>
      <c r="F4" s="25"/>
      <c r="H4" s="23"/>
      <c r="I4" s="23"/>
      <c r="N4" s="74"/>
      <c r="O4" s="74"/>
      <c r="P4" s="74"/>
      <c r="Q4" s="74"/>
      <c r="R4" s="74"/>
      <c r="S4" s="8"/>
      <c r="T4" s="8"/>
      <c r="U4" s="8"/>
      <c r="V4" s="8"/>
    </row>
    <row r="5" spans="1:26" ht="13.5">
      <c r="A5" s="6"/>
      <c r="B5" s="25"/>
      <c r="C5" s="25"/>
      <c r="D5" s="25"/>
      <c r="E5" s="25" t="e">
        <f aca="true" t="shared" si="1" ref="E5:J5">IF(E19&gt;E20,"under","over")</f>
        <v>#REF!</v>
      </c>
      <c r="F5" s="25" t="e">
        <f t="shared" si="1"/>
        <v>#REF!</v>
      </c>
      <c r="G5" s="25" t="e">
        <f t="shared" si="1"/>
        <v>#REF!</v>
      </c>
      <c r="H5" s="25" t="e">
        <f t="shared" si="1"/>
        <v>#REF!</v>
      </c>
      <c r="I5" s="25" t="e">
        <f t="shared" si="1"/>
        <v>#REF!</v>
      </c>
      <c r="J5" s="25" t="e">
        <f t="shared" si="1"/>
        <v>#REF!</v>
      </c>
      <c r="K5" s="25" t="e">
        <f>IF(K19&gt;K20,"under","over")</f>
        <v>#REF!</v>
      </c>
      <c r="L5" s="25" t="e">
        <f>IF(L19&gt;L20,"under","over")</f>
        <v>#REF!</v>
      </c>
      <c r="N5" s="15"/>
      <c r="O5" s="15"/>
      <c r="P5" s="15"/>
      <c r="Q5" s="15"/>
      <c r="R5" s="15"/>
      <c r="S5" s="12"/>
      <c r="T5" s="12"/>
      <c r="U5" s="12"/>
      <c r="V5" s="12"/>
      <c r="Y5" s="12"/>
      <c r="Z5" s="12"/>
    </row>
    <row r="6" spans="1:28" ht="13.5">
      <c r="A6" s="6"/>
      <c r="B6" s="26" t="s">
        <v>23</v>
      </c>
      <c r="C6" s="26" t="s">
        <v>38</v>
      </c>
      <c r="D6" s="27" t="s">
        <v>18</v>
      </c>
      <c r="E6" s="29" t="e">
        <f>ROUND(#REF!/1000000,6)</f>
        <v>#REF!</v>
      </c>
      <c r="F6" s="29" t="e">
        <f>ROUND(#REF!/1000000,6)</f>
        <v>#REF!</v>
      </c>
      <c r="G6" s="29" t="e">
        <f>ROUND(#REF!/1000000,6)</f>
        <v>#REF!</v>
      </c>
      <c r="H6" s="29" t="e">
        <f>ROUND(#REF!/1000000,6)</f>
        <v>#REF!</v>
      </c>
      <c r="I6" s="29" t="e">
        <f>ROUND(#REF!/1000000,6)</f>
        <v>#REF!</v>
      </c>
      <c r="J6" s="29" t="e">
        <f>ROUND(#REF!/1000000,6)</f>
        <v>#REF!</v>
      </c>
      <c r="K6" s="29" t="e">
        <f>ROUND(#REF!/1000000,6)</f>
        <v>#REF!</v>
      </c>
      <c r="L6" s="29" t="e">
        <f>ROUND(#REF!/1000000,6)</f>
        <v>#REF!</v>
      </c>
      <c r="N6" s="96">
        <v>254.7287719808802</v>
      </c>
      <c r="O6" s="96">
        <v>316.66741189999993</v>
      </c>
      <c r="P6" s="96">
        <v>330.377795</v>
      </c>
      <c r="Q6" s="96"/>
      <c r="R6" s="96"/>
      <c r="S6" s="49"/>
      <c r="T6" s="73" t="e">
        <f>H6-N6</f>
        <v>#REF!</v>
      </c>
      <c r="U6" s="73" t="e">
        <f aca="true" t="shared" si="2" ref="U6:U21">I6-O6</f>
        <v>#REF!</v>
      </c>
      <c r="V6" s="73" t="e">
        <f aca="true" t="shared" si="3" ref="V6:V21">J6-P6</f>
        <v>#REF!</v>
      </c>
      <c r="W6" s="73" t="e">
        <f aca="true" t="shared" si="4" ref="W6:W21">K6-Q6</f>
        <v>#REF!</v>
      </c>
      <c r="X6" s="73" t="e">
        <f aca="true" t="shared" si="5" ref="X6:X21">L6-R6</f>
        <v>#REF!</v>
      </c>
      <c r="Y6" s="53"/>
      <c r="Z6" s="53"/>
      <c r="AA6" s="60"/>
      <c r="AB6" s="60"/>
    </row>
    <row r="7" spans="1:28" ht="13.5">
      <c r="A7" s="6"/>
      <c r="B7" s="26" t="s">
        <v>0</v>
      </c>
      <c r="C7" s="26" t="s">
        <v>37</v>
      </c>
      <c r="D7" s="27" t="s">
        <v>18</v>
      </c>
      <c r="E7" s="29" t="e">
        <f>ROUND(#REF!/1000000,6)</f>
        <v>#REF!</v>
      </c>
      <c r="F7" s="29" t="e">
        <f>ROUND(#REF!/1000000,6)</f>
        <v>#REF!</v>
      </c>
      <c r="G7" s="29" t="e">
        <f>ROUND(#REF!/1000000,6)</f>
        <v>#REF!</v>
      </c>
      <c r="H7" s="29" t="e">
        <f>ROUND(#REF!/1000000,6)</f>
        <v>#REF!</v>
      </c>
      <c r="I7" s="29" t="e">
        <f>ROUND(#REF!/1000000,6)</f>
        <v>#REF!</v>
      </c>
      <c r="J7" s="29" t="e">
        <f>ROUND(#REF!/1000000,6)</f>
        <v>#REF!</v>
      </c>
      <c r="K7" s="29" t="e">
        <f>ROUND(#REF!/1000000,6)</f>
        <v>#REF!</v>
      </c>
      <c r="L7" s="29" t="e">
        <f>ROUND(#REF!/1000000,6)</f>
        <v>#REF!</v>
      </c>
      <c r="N7" s="97">
        <v>36.442794000000006</v>
      </c>
      <c r="O7" s="98">
        <v>-0.4044119999999909</v>
      </c>
      <c r="P7" s="98">
        <v>-0.4987319999999934</v>
      </c>
      <c r="Q7" s="98"/>
      <c r="R7" s="98"/>
      <c r="S7" s="9"/>
      <c r="T7" s="73" t="e">
        <f aca="true" t="shared" si="6" ref="T7:T21">H7-N7</f>
        <v>#REF!</v>
      </c>
      <c r="U7" s="73" t="e">
        <f t="shared" si="2"/>
        <v>#REF!</v>
      </c>
      <c r="V7" s="73" t="e">
        <f t="shared" si="3"/>
        <v>#REF!</v>
      </c>
      <c r="W7" s="73" t="e">
        <f t="shared" si="4"/>
        <v>#REF!</v>
      </c>
      <c r="X7" s="73" t="e">
        <f t="shared" si="5"/>
        <v>#REF!</v>
      </c>
      <c r="Y7" s="53"/>
      <c r="Z7" s="53"/>
      <c r="AA7" s="60"/>
      <c r="AB7" s="60"/>
    </row>
    <row r="8" spans="1:28" ht="13.5">
      <c r="A8" s="6"/>
      <c r="B8" s="26" t="s">
        <v>6</v>
      </c>
      <c r="C8" s="26" t="s">
        <v>32</v>
      </c>
      <c r="D8" s="27" t="s">
        <v>18</v>
      </c>
      <c r="E8" s="30"/>
      <c r="F8" s="29" t="e">
        <f>ROUND(#REF!/1000000,6)</f>
        <v>#REF!</v>
      </c>
      <c r="G8" s="29" t="e">
        <f>ROUND(#REF!/1000000,6)</f>
        <v>#REF!</v>
      </c>
      <c r="H8" s="29" t="e">
        <f>ROUND(#REF!/1000000,6)</f>
        <v>#REF!</v>
      </c>
      <c r="I8" s="29" t="e">
        <f>ROUND(#REF!/1000000,6)</f>
        <v>#REF!</v>
      </c>
      <c r="J8" s="29" t="e">
        <f>ROUND(#REF!/1000000,6)</f>
        <v>#REF!</v>
      </c>
      <c r="K8" s="29" t="e">
        <f>ROUND(#REF!/1000000,6)</f>
        <v>#REF!</v>
      </c>
      <c r="L8" s="29" t="e">
        <f>ROUND(#REF!/1000000,6)</f>
        <v>#REF!</v>
      </c>
      <c r="N8" s="96">
        <v>-0.4051054020000002</v>
      </c>
      <c r="O8" s="96">
        <v>0.18795698770967206</v>
      </c>
      <c r="P8" s="96">
        <v>2.60831099775</v>
      </c>
      <c r="Q8" s="96"/>
      <c r="R8" s="96"/>
      <c r="S8" s="9"/>
      <c r="T8" s="73" t="e">
        <f t="shared" si="6"/>
        <v>#REF!</v>
      </c>
      <c r="U8" s="73" t="e">
        <f t="shared" si="2"/>
        <v>#REF!</v>
      </c>
      <c r="V8" s="73" t="e">
        <f t="shared" si="3"/>
        <v>#REF!</v>
      </c>
      <c r="W8" s="73" t="e">
        <f t="shared" si="4"/>
        <v>#REF!</v>
      </c>
      <c r="X8" s="73" t="e">
        <f t="shared" si="5"/>
        <v>#REF!</v>
      </c>
      <c r="Y8" s="53"/>
      <c r="Z8" s="53"/>
      <c r="AA8" s="60"/>
      <c r="AB8" s="60"/>
    </row>
    <row r="9" spans="1:28" ht="13.5">
      <c r="A9" s="6"/>
      <c r="B9" s="26" t="s">
        <v>8</v>
      </c>
      <c r="C9" s="26" t="s">
        <v>35</v>
      </c>
      <c r="D9" s="27" t="s">
        <v>18</v>
      </c>
      <c r="E9" s="30"/>
      <c r="F9" s="30"/>
      <c r="G9" s="31"/>
      <c r="H9" s="29" t="e">
        <f>ROUND(#REF!/1000000,6)</f>
        <v>#REF!</v>
      </c>
      <c r="I9" s="29" t="e">
        <f>ROUND(#REF!/1000000,6)</f>
        <v>#REF!</v>
      </c>
      <c r="J9" s="29" t="e">
        <f>ROUND(#REF!/1000000,6)</f>
        <v>#REF!</v>
      </c>
      <c r="K9" s="29" t="e">
        <f>ROUND(#REF!/1000000,6)</f>
        <v>#REF!</v>
      </c>
      <c r="L9" s="29" t="e">
        <f>ROUND(#REF!/1000000,6)</f>
        <v>#REF!</v>
      </c>
      <c r="N9" s="98">
        <v>0</v>
      </c>
      <c r="O9" s="98">
        <v>0</v>
      </c>
      <c r="P9" s="98">
        <v>0</v>
      </c>
      <c r="Q9" s="98"/>
      <c r="R9" s="98"/>
      <c r="S9" s="9"/>
      <c r="T9" s="73" t="e">
        <f t="shared" si="6"/>
        <v>#REF!</v>
      </c>
      <c r="U9" s="73" t="e">
        <f t="shared" si="2"/>
        <v>#REF!</v>
      </c>
      <c r="V9" s="73" t="e">
        <f t="shared" si="3"/>
        <v>#REF!</v>
      </c>
      <c r="W9" s="73" t="e">
        <f t="shared" si="4"/>
        <v>#REF!</v>
      </c>
      <c r="X9" s="73" t="e">
        <f t="shared" si="5"/>
        <v>#REF!</v>
      </c>
      <c r="Y9" s="53"/>
      <c r="Z9" s="53"/>
      <c r="AA9" s="60"/>
      <c r="AB9" s="60"/>
    </row>
    <row r="10" spans="1:28" ht="13.5">
      <c r="A10" s="6"/>
      <c r="B10" s="26" t="s">
        <v>24</v>
      </c>
      <c r="C10" s="26" t="s">
        <v>40</v>
      </c>
      <c r="D10" s="27" t="s">
        <v>18</v>
      </c>
      <c r="E10" s="29" t="e">
        <f>ROUND(#REF!/1000000,6)</f>
        <v>#REF!</v>
      </c>
      <c r="F10" s="29" t="e">
        <f>ROUND(#REF!/1000000,6)</f>
        <v>#REF!</v>
      </c>
      <c r="G10" s="29" t="e">
        <f>ROUND(#REF!/1000000,6)</f>
        <v>#REF!</v>
      </c>
      <c r="H10" s="29" t="e">
        <f>ROUND(#REF!/1000000,6)</f>
        <v>#REF!</v>
      </c>
      <c r="I10" s="32"/>
      <c r="J10" s="32"/>
      <c r="K10" s="32"/>
      <c r="L10" s="32"/>
      <c r="N10" s="56">
        <v>-11.824434379189867</v>
      </c>
      <c r="O10" s="57"/>
      <c r="P10" s="57"/>
      <c r="Q10" s="57"/>
      <c r="R10" s="57"/>
      <c r="S10" s="49"/>
      <c r="T10" s="73" t="e">
        <f t="shared" si="6"/>
        <v>#REF!</v>
      </c>
      <c r="U10" s="73">
        <f t="shared" si="2"/>
        <v>0</v>
      </c>
      <c r="V10" s="73">
        <f t="shared" si="3"/>
        <v>0</v>
      </c>
      <c r="W10" s="73">
        <f t="shared" si="4"/>
        <v>0</v>
      </c>
      <c r="X10" s="73">
        <f t="shared" si="5"/>
        <v>0</v>
      </c>
      <c r="Y10" s="61"/>
      <c r="Z10" s="61"/>
      <c r="AA10" s="60"/>
      <c r="AB10" s="60"/>
    </row>
    <row r="11" spans="1:28" ht="13.5">
      <c r="A11" s="6"/>
      <c r="B11" s="26" t="s">
        <v>5</v>
      </c>
      <c r="C11" s="26" t="s">
        <v>41</v>
      </c>
      <c r="D11" s="27" t="s">
        <v>18</v>
      </c>
      <c r="E11" s="30"/>
      <c r="F11" s="30"/>
      <c r="G11" s="31"/>
      <c r="H11" s="32"/>
      <c r="I11" s="29" t="e">
        <f>ROUND(#REF!/1000000,6)</f>
        <v>#REF!</v>
      </c>
      <c r="J11" s="29" t="e">
        <f>ROUND(#REF!/1000000,6)</f>
        <v>#REF!</v>
      </c>
      <c r="K11" s="29" t="e">
        <f>ROUND(#REF!/1000000,6)</f>
        <v>#REF!</v>
      </c>
      <c r="L11" s="29" t="e">
        <f>ROUND(#REF!/1000000,6)</f>
        <v>#REF!</v>
      </c>
      <c r="N11" s="57"/>
      <c r="O11" s="56">
        <v>5.99560865914998</v>
      </c>
      <c r="P11" s="56">
        <v>5.340097711239821</v>
      </c>
      <c r="Q11" s="56"/>
      <c r="R11" s="56"/>
      <c r="S11" s="9"/>
      <c r="T11" s="73">
        <f t="shared" si="6"/>
        <v>0</v>
      </c>
      <c r="U11" s="73" t="e">
        <f t="shared" si="2"/>
        <v>#REF!</v>
      </c>
      <c r="V11" s="73" t="e">
        <f t="shared" si="3"/>
        <v>#REF!</v>
      </c>
      <c r="W11" s="73" t="e">
        <f t="shared" si="4"/>
        <v>#REF!</v>
      </c>
      <c r="X11" s="73" t="e">
        <f t="shared" si="5"/>
        <v>#REF!</v>
      </c>
      <c r="Y11" s="61"/>
      <c r="Z11" s="61"/>
      <c r="AA11" s="60"/>
      <c r="AB11" s="60"/>
    </row>
    <row r="12" spans="1:28" ht="13.5">
      <c r="A12" s="6"/>
      <c r="B12" s="25" t="s">
        <v>7</v>
      </c>
      <c r="C12" s="25" t="s">
        <v>36</v>
      </c>
      <c r="D12" s="27" t="s">
        <v>18</v>
      </c>
      <c r="E12" s="30"/>
      <c r="F12" s="30"/>
      <c r="G12" s="31"/>
      <c r="H12" s="29" t="e">
        <f>ROUND(#REF!/1000000,26)</f>
        <v>#REF!</v>
      </c>
      <c r="I12" s="29" t="e">
        <f>ROUND(#REF!/1000000,26)</f>
        <v>#REF!</v>
      </c>
      <c r="J12" s="29" t="e">
        <f>ROUND(#REF!/1000000,26)</f>
        <v>#REF!</v>
      </c>
      <c r="K12" s="29" t="e">
        <f>ROUND(#REF!/1000000,26)</f>
        <v>#REF!</v>
      </c>
      <c r="L12" s="29" t="e">
        <f>ROUND(#REF!/1000000,26)</f>
        <v>#REF!</v>
      </c>
      <c r="N12" s="96">
        <v>7.243340725852691</v>
      </c>
      <c r="O12" s="96">
        <v>7.837599340227471</v>
      </c>
      <c r="P12" s="96">
        <v>4.764435659835609</v>
      </c>
      <c r="Q12" s="96"/>
      <c r="R12" s="96"/>
      <c r="S12" s="49"/>
      <c r="T12" s="73" t="e">
        <f t="shared" si="6"/>
        <v>#REF!</v>
      </c>
      <c r="U12" s="73" t="e">
        <f t="shared" si="2"/>
        <v>#REF!</v>
      </c>
      <c r="V12" s="73" t="e">
        <f t="shared" si="3"/>
        <v>#REF!</v>
      </c>
      <c r="W12" s="73" t="e">
        <f t="shared" si="4"/>
        <v>#REF!</v>
      </c>
      <c r="X12" s="73" t="e">
        <f t="shared" si="5"/>
        <v>#REF!</v>
      </c>
      <c r="Y12" s="53"/>
      <c r="Z12" s="53"/>
      <c r="AA12" s="60"/>
      <c r="AB12" s="60"/>
    </row>
    <row r="13" spans="1:28" ht="13.5">
      <c r="A13" s="6"/>
      <c r="B13" s="25" t="s">
        <v>11</v>
      </c>
      <c r="C13" s="25" t="s">
        <v>42</v>
      </c>
      <c r="D13" s="27" t="s">
        <v>18</v>
      </c>
      <c r="E13" s="30"/>
      <c r="F13" s="30"/>
      <c r="G13" s="31"/>
      <c r="H13" s="33"/>
      <c r="I13" s="29" t="e">
        <f>ROUND(#REF!/1000000,6)</f>
        <v>#REF!</v>
      </c>
      <c r="J13" s="29" t="e">
        <f>ROUND(#REF!/1000000,6)</f>
        <v>#REF!</v>
      </c>
      <c r="K13" s="29" t="e">
        <f>ROUND(#REF!/1000000,6)</f>
        <v>#REF!</v>
      </c>
      <c r="L13" s="29" t="e">
        <f>ROUND(#REF!/1000000,6)</f>
        <v>#REF!</v>
      </c>
      <c r="N13" s="99"/>
      <c r="O13" s="96">
        <v>0.6297378342062918</v>
      </c>
      <c r="P13" s="96">
        <v>1.1212667294138787</v>
      </c>
      <c r="Q13" s="96"/>
      <c r="R13" s="96"/>
      <c r="S13" s="49"/>
      <c r="T13" s="73">
        <f t="shared" si="6"/>
        <v>0</v>
      </c>
      <c r="U13" s="73" t="e">
        <f t="shared" si="2"/>
        <v>#REF!</v>
      </c>
      <c r="V13" s="73" t="e">
        <f t="shared" si="3"/>
        <v>#REF!</v>
      </c>
      <c r="W13" s="73" t="e">
        <f t="shared" si="4"/>
        <v>#REF!</v>
      </c>
      <c r="X13" s="73" t="e">
        <f t="shared" si="5"/>
        <v>#REF!</v>
      </c>
      <c r="Y13" s="53"/>
      <c r="Z13" s="53"/>
      <c r="AA13" s="60"/>
      <c r="AB13" s="60"/>
    </row>
    <row r="14" spans="1:28" ht="13.5">
      <c r="A14" s="6"/>
      <c r="B14" s="25" t="s">
        <v>9</v>
      </c>
      <c r="C14" s="25" t="s">
        <v>45</v>
      </c>
      <c r="D14" s="27" t="s">
        <v>18</v>
      </c>
      <c r="E14" s="30"/>
      <c r="F14" s="30"/>
      <c r="G14" s="31"/>
      <c r="H14" s="33"/>
      <c r="I14" s="33"/>
      <c r="J14" s="33"/>
      <c r="K14" s="29" t="e">
        <f>#REF!/1000000</f>
        <v>#REF!</v>
      </c>
      <c r="L14" s="29" t="e">
        <f>#REF!/1000000</f>
        <v>#REF!</v>
      </c>
      <c r="N14" s="99"/>
      <c r="O14" s="99"/>
      <c r="P14" s="99"/>
      <c r="Q14" s="96"/>
      <c r="R14" s="96"/>
      <c r="S14" s="9"/>
      <c r="T14" s="73">
        <f t="shared" si="6"/>
        <v>0</v>
      </c>
      <c r="U14" s="73">
        <f t="shared" si="2"/>
        <v>0</v>
      </c>
      <c r="V14" s="73">
        <f t="shared" si="3"/>
        <v>0</v>
      </c>
      <c r="W14" s="73" t="e">
        <f t="shared" si="4"/>
        <v>#REF!</v>
      </c>
      <c r="X14" s="73" t="e">
        <f t="shared" si="5"/>
        <v>#REF!</v>
      </c>
      <c r="Y14" s="53"/>
      <c r="Z14" s="53"/>
      <c r="AA14" s="60"/>
      <c r="AB14" s="60"/>
    </row>
    <row r="15" spans="1:28" ht="13.5">
      <c r="A15" s="6"/>
      <c r="B15" s="25" t="s">
        <v>10</v>
      </c>
      <c r="C15" s="25" t="s">
        <v>43</v>
      </c>
      <c r="D15" s="27" t="s">
        <v>18</v>
      </c>
      <c r="E15" s="30"/>
      <c r="F15" s="30"/>
      <c r="G15" s="31"/>
      <c r="H15" s="33"/>
      <c r="I15" s="29" t="e">
        <f>ROUND(#REF!/1000000,6)</f>
        <v>#REF!</v>
      </c>
      <c r="J15" s="29" t="e">
        <f>ROUND(#REF!/1000000,6)</f>
        <v>#REF!</v>
      </c>
      <c r="K15" s="29" t="e">
        <f>ROUND(#REF!/1000000,6)</f>
        <v>#REF!</v>
      </c>
      <c r="L15" s="29" t="e">
        <f>ROUND(#REF!/1000000,6)</f>
        <v>#REF!</v>
      </c>
      <c r="N15" s="99"/>
      <c r="O15" s="96">
        <v>0.4926296</v>
      </c>
      <c r="P15" s="96">
        <v>1.5891032</v>
      </c>
      <c r="Q15" s="96"/>
      <c r="R15" s="96"/>
      <c r="S15" s="9"/>
      <c r="T15" s="73">
        <f t="shared" si="6"/>
        <v>0</v>
      </c>
      <c r="U15" s="73" t="e">
        <f t="shared" si="2"/>
        <v>#REF!</v>
      </c>
      <c r="V15" s="73" t="e">
        <f t="shared" si="3"/>
        <v>#REF!</v>
      </c>
      <c r="W15" s="73" t="e">
        <f t="shared" si="4"/>
        <v>#REF!</v>
      </c>
      <c r="X15" s="73" t="e">
        <f t="shared" si="5"/>
        <v>#REF!</v>
      </c>
      <c r="Y15" s="53"/>
      <c r="Z15" s="53"/>
      <c r="AA15" s="60"/>
      <c r="AB15" s="60"/>
    </row>
    <row r="16" spans="1:28" ht="13.5">
      <c r="A16" s="6"/>
      <c r="B16" s="25" t="s">
        <v>12</v>
      </c>
      <c r="C16" s="25" t="s">
        <v>44</v>
      </c>
      <c r="D16" s="27" t="s">
        <v>18</v>
      </c>
      <c r="E16" s="30"/>
      <c r="F16" s="30"/>
      <c r="G16" s="31"/>
      <c r="H16" s="33"/>
      <c r="I16" s="29" t="e">
        <f>ROUND(#REF!/1000000,6)</f>
        <v>#REF!</v>
      </c>
      <c r="J16" s="29" t="e">
        <f>ROUND(#REF!/1000000,6)</f>
        <v>#REF!</v>
      </c>
      <c r="K16" s="29" t="e">
        <f>ROUND(#REF!/1000000,6)</f>
        <v>#REF!</v>
      </c>
      <c r="L16" s="29" t="e">
        <f>ROUND(#REF!/1000000,6)</f>
        <v>#REF!</v>
      </c>
      <c r="N16" s="99"/>
      <c r="O16" s="96">
        <v>0</v>
      </c>
      <c r="P16" s="96">
        <v>0</v>
      </c>
      <c r="Q16" s="96"/>
      <c r="R16" s="96"/>
      <c r="S16" s="9"/>
      <c r="T16" s="73">
        <f t="shared" si="6"/>
        <v>0</v>
      </c>
      <c r="U16" s="73" t="e">
        <f t="shared" si="2"/>
        <v>#REF!</v>
      </c>
      <c r="V16" s="73" t="e">
        <f t="shared" si="3"/>
        <v>#REF!</v>
      </c>
      <c r="W16" s="73" t="e">
        <f t="shared" si="4"/>
        <v>#REF!</v>
      </c>
      <c r="X16" s="73" t="e">
        <f t="shared" si="5"/>
        <v>#REF!</v>
      </c>
      <c r="Y16" s="53"/>
      <c r="Z16" s="53"/>
      <c r="AA16" s="60"/>
      <c r="AB16" s="60"/>
    </row>
    <row r="17" spans="1:28" ht="13.5">
      <c r="A17" s="6"/>
      <c r="B17" s="26" t="s">
        <v>13</v>
      </c>
      <c r="C17" s="26" t="s">
        <v>31</v>
      </c>
      <c r="D17" s="27" t="s">
        <v>18</v>
      </c>
      <c r="E17" s="29" t="e">
        <f>-ROUND(#REF!/1000000,6)</f>
        <v>#REF!</v>
      </c>
      <c r="F17" s="29" t="e">
        <f>ROUND(E21*(1+F23),6)</f>
        <v>#REF!</v>
      </c>
      <c r="G17" s="29" t="e">
        <f>ROUND(F21*(1+G23),6)</f>
        <v>#REF!</v>
      </c>
      <c r="H17" s="29" t="e">
        <f>ROUND(G21*(1+H23),6)</f>
        <v>#REF!</v>
      </c>
      <c r="I17" s="29" t="e">
        <f>ROUND((H21*(1+I23)),6)</f>
        <v>#REF!</v>
      </c>
      <c r="J17" s="29" t="e">
        <f>ROUND((I21*(1+J23)),6)</f>
        <v>#REF!</v>
      </c>
      <c r="K17" s="29" t="e">
        <f>ROUND((J21*(1+K23)),6)</f>
        <v>#REF!</v>
      </c>
      <c r="L17" s="29" t="e">
        <f>ROUND((K21*(1+L23)),6)</f>
        <v>#REF!</v>
      </c>
      <c r="N17" s="97">
        <v>-9.39858708156094</v>
      </c>
      <c r="O17" s="97">
        <v>-8.98767780816692</v>
      </c>
      <c r="P17" s="97">
        <v>-12.951079360107602</v>
      </c>
      <c r="Q17" s="97"/>
      <c r="R17" s="97"/>
      <c r="S17" s="9"/>
      <c r="T17" s="73" t="e">
        <f t="shared" si="6"/>
        <v>#REF!</v>
      </c>
      <c r="U17" s="73" t="e">
        <f t="shared" si="2"/>
        <v>#REF!</v>
      </c>
      <c r="V17" s="73" t="e">
        <f t="shared" si="3"/>
        <v>#REF!</v>
      </c>
      <c r="W17" s="73" t="e">
        <f t="shared" si="4"/>
        <v>#REF!</v>
      </c>
      <c r="X17" s="73" t="e">
        <f t="shared" si="5"/>
        <v>#REF!</v>
      </c>
      <c r="Y17" s="53"/>
      <c r="Z17" s="53"/>
      <c r="AA17" s="60"/>
      <c r="AB17" s="60"/>
    </row>
    <row r="18" spans="1:28" ht="13.5">
      <c r="A18" s="6"/>
      <c r="B18" s="18"/>
      <c r="C18" s="18"/>
      <c r="D18" s="28"/>
      <c r="E18" s="34"/>
      <c r="F18" s="39"/>
      <c r="G18" s="39"/>
      <c r="H18" s="39"/>
      <c r="I18" s="39"/>
      <c r="J18" s="39"/>
      <c r="K18" s="39"/>
      <c r="L18" s="39"/>
      <c r="N18" s="53"/>
      <c r="O18" s="53"/>
      <c r="P18" s="53"/>
      <c r="Q18" s="53"/>
      <c r="R18" s="53"/>
      <c r="S18" s="9"/>
      <c r="T18" s="73">
        <f t="shared" si="6"/>
        <v>0</v>
      </c>
      <c r="U18" s="73">
        <f t="shared" si="2"/>
        <v>0</v>
      </c>
      <c r="V18" s="73">
        <f t="shared" si="3"/>
        <v>0</v>
      </c>
      <c r="W18" s="73">
        <f t="shared" si="4"/>
        <v>0</v>
      </c>
      <c r="X18" s="73">
        <f t="shared" si="5"/>
        <v>0</v>
      </c>
      <c r="Y18" s="53"/>
      <c r="Z18" s="53"/>
      <c r="AA18" s="60"/>
      <c r="AB18" s="60"/>
    </row>
    <row r="19" spans="1:28" ht="13.5">
      <c r="A19" s="6"/>
      <c r="B19" s="25" t="s">
        <v>14</v>
      </c>
      <c r="C19" s="25" t="s">
        <v>33</v>
      </c>
      <c r="D19" s="27" t="s">
        <v>18</v>
      </c>
      <c r="E19" s="37" t="e">
        <f>E6+E7+E8+E9-E10+E12-E17</f>
        <v>#REF!</v>
      </c>
      <c r="F19" s="37" t="e">
        <f>F6+F7+F8+F9-F10+F12-F17</f>
        <v>#REF!</v>
      </c>
      <c r="G19" s="37" t="e">
        <f>G6+G7+G8+G9-G10+G12-G17</f>
        <v>#REF!</v>
      </c>
      <c r="H19" s="37" t="e">
        <f>H6+H7+H8+H9-H10+H12-H17</f>
        <v>#REF!</v>
      </c>
      <c r="I19" s="37" t="e">
        <f>I6+I7+I8+I9+I11+I13+I15+I16+I12-I17</f>
        <v>#REF!</v>
      </c>
      <c r="J19" s="37" t="e">
        <f>J6+J7+J8+J9+J11+J13+J15+J16+J12-J17</f>
        <v>#REF!</v>
      </c>
      <c r="K19" s="37" t="e">
        <f>SUM(K6:K16)-K17</f>
        <v>#REF!</v>
      </c>
      <c r="L19" s="37" t="e">
        <f>SUM(L6:L16)-L17</f>
        <v>#REF!</v>
      </c>
      <c r="N19" s="97">
        <v>319.2328227654837</v>
      </c>
      <c r="O19" s="97">
        <v>340.3942101294603</v>
      </c>
      <c r="P19" s="97">
        <v>358.2533566583469</v>
      </c>
      <c r="Q19" s="97"/>
      <c r="R19" s="97"/>
      <c r="S19" s="9"/>
      <c r="T19" s="73" t="e">
        <f t="shared" si="6"/>
        <v>#REF!</v>
      </c>
      <c r="U19" s="73" t="e">
        <f t="shared" si="2"/>
        <v>#REF!</v>
      </c>
      <c r="V19" s="73" t="e">
        <f t="shared" si="3"/>
        <v>#REF!</v>
      </c>
      <c r="W19" s="73" t="e">
        <f t="shared" si="4"/>
        <v>#REF!</v>
      </c>
      <c r="X19" s="73" t="e">
        <f t="shared" si="5"/>
        <v>#REF!</v>
      </c>
      <c r="Y19" s="53"/>
      <c r="Z19" s="53"/>
      <c r="AA19" s="60"/>
      <c r="AB19" s="60"/>
    </row>
    <row r="20" spans="1:28" ht="13.5">
      <c r="A20" s="6"/>
      <c r="B20" s="25" t="s">
        <v>39</v>
      </c>
      <c r="C20" s="25" t="s">
        <v>30</v>
      </c>
      <c r="D20" s="27" t="s">
        <v>18</v>
      </c>
      <c r="E20" s="29" t="e">
        <f>ROUND(#REF!/1000000,6)</f>
        <v>#REF!</v>
      </c>
      <c r="F20" s="29" t="e">
        <f>ROUND(#REF!/1000000,6)</f>
        <v>#REF!</v>
      </c>
      <c r="G20" s="29" t="e">
        <f>ROUND(#REF!/1000000,6)</f>
        <v>#REF!</v>
      </c>
      <c r="H20" s="29" t="e">
        <f>ROUND(#REF!/1000000,6)</f>
        <v>#REF!</v>
      </c>
      <c r="I20" s="29" t="e">
        <f>ROUND(#REF!/1000000,6)</f>
        <v>#REF!</v>
      </c>
      <c r="J20" s="29" t="e">
        <f>ROUND(#REF!/1000000,6)</f>
        <v>#REF!</v>
      </c>
      <c r="K20" s="29" t="e">
        <f>ROUND(#REF!/1000000,6)</f>
        <v>#REF!</v>
      </c>
      <c r="L20" s="29" t="e">
        <f>ROUND(#REF!/1000000,6)</f>
        <v>#REF!</v>
      </c>
      <c r="N20" s="98">
        <v>310.68371422542197</v>
      </c>
      <c r="O20" s="98">
        <v>327.507564</v>
      </c>
      <c r="P20" s="98">
        <v>345.427802</v>
      </c>
      <c r="Q20" s="98"/>
      <c r="R20" s="98"/>
      <c r="S20" s="10"/>
      <c r="T20" s="73" t="e">
        <f t="shared" si="6"/>
        <v>#REF!</v>
      </c>
      <c r="U20" s="73" t="e">
        <f t="shared" si="2"/>
        <v>#REF!</v>
      </c>
      <c r="V20" s="73" t="e">
        <f t="shared" si="3"/>
        <v>#REF!</v>
      </c>
      <c r="W20" s="73" t="e">
        <f t="shared" si="4"/>
        <v>#REF!</v>
      </c>
      <c r="X20" s="73" t="e">
        <f t="shared" si="5"/>
        <v>#REF!</v>
      </c>
      <c r="Y20" s="53"/>
      <c r="Z20" s="53"/>
      <c r="AA20" s="60"/>
      <c r="AB20" s="60"/>
    </row>
    <row r="21" spans="1:28" ht="13.5">
      <c r="A21" s="6"/>
      <c r="B21" s="25"/>
      <c r="C21" s="25" t="s">
        <v>34</v>
      </c>
      <c r="D21" s="27" t="s">
        <v>18</v>
      </c>
      <c r="E21" s="37" t="e">
        <f aca="true" t="shared" si="7" ref="E21:L21">E20-E19</f>
        <v>#REF!</v>
      </c>
      <c r="F21" s="37" t="e">
        <f t="shared" si="7"/>
        <v>#REF!</v>
      </c>
      <c r="G21" s="37" t="e">
        <f t="shared" si="7"/>
        <v>#REF!</v>
      </c>
      <c r="H21" s="37" t="e">
        <f t="shared" si="7"/>
        <v>#REF!</v>
      </c>
      <c r="I21" s="37" t="e">
        <f t="shared" si="7"/>
        <v>#REF!</v>
      </c>
      <c r="J21" s="37" t="e">
        <f t="shared" si="7"/>
        <v>#REF!</v>
      </c>
      <c r="K21" s="37" t="e">
        <f t="shared" si="7"/>
        <v>#REF!</v>
      </c>
      <c r="L21" s="37" t="e">
        <f t="shared" si="7"/>
        <v>#REF!</v>
      </c>
      <c r="N21" s="97">
        <v>-8.549108540061752</v>
      </c>
      <c r="O21" s="97">
        <v>-12.886646129460303</v>
      </c>
      <c r="P21" s="97">
        <v>-12.825554658346903</v>
      </c>
      <c r="Q21" s="97"/>
      <c r="R21" s="97"/>
      <c r="S21" s="62"/>
      <c r="T21" s="73" t="e">
        <f t="shared" si="6"/>
        <v>#REF!</v>
      </c>
      <c r="U21" s="73" t="e">
        <f t="shared" si="2"/>
        <v>#REF!</v>
      </c>
      <c r="V21" s="73" t="e">
        <f t="shared" si="3"/>
        <v>#REF!</v>
      </c>
      <c r="W21" s="73" t="e">
        <f t="shared" si="4"/>
        <v>#REF!</v>
      </c>
      <c r="X21" s="73" t="e">
        <f t="shared" si="5"/>
        <v>#REF!</v>
      </c>
      <c r="Y21" s="53"/>
      <c r="Z21" s="53"/>
      <c r="AA21" s="60"/>
      <c r="AB21" s="60"/>
    </row>
    <row r="22" spans="1:24" ht="12">
      <c r="A22" s="6"/>
      <c r="B22" s="6" t="s">
        <v>17</v>
      </c>
      <c r="C22" s="6"/>
      <c r="D22" s="6"/>
      <c r="E22" s="6"/>
      <c r="F22" s="7" t="e">
        <f>$F$1</f>
        <v>#REF!</v>
      </c>
      <c r="G22" s="7" t="e">
        <f>$G$1</f>
        <v>#REF!</v>
      </c>
      <c r="H22" s="7" t="e">
        <f>$H$1</f>
        <v>#REF!</v>
      </c>
      <c r="I22" s="7" t="e">
        <f>$I$1</f>
        <v>#REF!</v>
      </c>
      <c r="J22" s="7" t="e">
        <f>$J$1</f>
        <v>#REF!</v>
      </c>
      <c r="K22" s="7" t="e">
        <f>$J$1</f>
        <v>#REF!</v>
      </c>
      <c r="L22" s="7" t="e">
        <f>$J$1</f>
        <v>#REF!</v>
      </c>
      <c r="M22" s="51"/>
      <c r="P22" s="63"/>
      <c r="Q22" s="63"/>
      <c r="R22" s="63"/>
      <c r="S22" s="63"/>
      <c r="T22" s="63"/>
      <c r="U22" s="63"/>
      <c r="V22" s="63"/>
      <c r="W22" s="63"/>
      <c r="X22" s="63"/>
    </row>
    <row r="23" spans="1:24" ht="12">
      <c r="A23" s="6"/>
      <c r="B23" s="6" t="s">
        <v>46</v>
      </c>
      <c r="C23" s="6"/>
      <c r="D23" s="6"/>
      <c r="E23" s="6"/>
      <c r="F23" s="7" t="e">
        <f>IF(E20&gt;E19,3%+F22,F22)</f>
        <v>#REF!</v>
      </c>
      <c r="G23" s="7" t="e">
        <f>IF(F20&gt;F19,3%+G22,G22)</f>
        <v>#REF!</v>
      </c>
      <c r="H23" s="7" t="e">
        <f>IF(G20&gt;G19,3%+H22,H22)</f>
        <v>#REF!</v>
      </c>
      <c r="I23" s="38" t="e">
        <f>(IF(H20&gt;(H19*1.03),3%,IF(H20&lt;(H19*0.97),0,1.5%)))+I22</f>
        <v>#REF!</v>
      </c>
      <c r="J23" s="38" t="e">
        <f>(IF(I20&gt;(I19*1.03),3%,IF(I20&lt;(I19*0.97),0,1.5%)))+J22</f>
        <v>#REF!</v>
      </c>
      <c r="K23" s="38" t="e">
        <f>(IF(J20&gt;(J19*1.03),3%,IF(J20&lt;(J19*0.97),0,1.5%)))+K22</f>
        <v>#REF!</v>
      </c>
      <c r="L23" s="38" t="e">
        <f>(IF(K20&gt;(K19*1.03),3%,IF(K20&lt;(K19*0.97),0,1.5%)))+L22</f>
        <v>#REF!</v>
      </c>
      <c r="M23" s="51" t="e">
        <f>J23-J22</f>
        <v>#REF!</v>
      </c>
      <c r="P23" s="41"/>
      <c r="Q23" s="41"/>
      <c r="R23" s="41"/>
      <c r="S23" s="41"/>
      <c r="T23" s="41"/>
      <c r="U23" s="41"/>
      <c r="V23" s="41"/>
      <c r="W23" s="41"/>
      <c r="X23" s="41"/>
    </row>
    <row r="24" spans="1:24" ht="12">
      <c r="A24" s="6"/>
      <c r="B24" s="6"/>
      <c r="C24" s="6"/>
      <c r="D24" s="6"/>
      <c r="E24" s="6"/>
      <c r="F24" s="6"/>
      <c r="G24" s="6"/>
      <c r="P24" s="41"/>
      <c r="Q24" s="41"/>
      <c r="R24" s="41"/>
      <c r="S24" s="41"/>
      <c r="T24" s="41"/>
      <c r="U24" s="41"/>
      <c r="V24" s="38"/>
      <c r="W24" s="38"/>
      <c r="X24" s="38"/>
    </row>
    <row r="25" spans="1:18" ht="13.5">
      <c r="A25" s="6"/>
      <c r="B25" s="17"/>
      <c r="C25" s="18" t="s">
        <v>58</v>
      </c>
      <c r="D25" s="19" t="s">
        <v>29</v>
      </c>
      <c r="E25" s="20" t="s">
        <v>20</v>
      </c>
      <c r="F25" s="21" t="str">
        <f aca="true" t="shared" si="8" ref="F25:L25">LEFT(E25,4)+1&amp;"/"&amp;TEXT(RIGHT(E25,2)+1,"00")</f>
        <v>2005/06</v>
      </c>
      <c r="G25" s="22" t="str">
        <f t="shared" si="8"/>
        <v>2006/07</v>
      </c>
      <c r="H25" s="23" t="str">
        <f t="shared" si="8"/>
        <v>2007/08</v>
      </c>
      <c r="I25" s="24" t="str">
        <f t="shared" si="8"/>
        <v>2008/09</v>
      </c>
      <c r="J25" s="24" t="str">
        <f t="shared" si="8"/>
        <v>2009/10</v>
      </c>
      <c r="K25" s="24" t="str">
        <f t="shared" si="8"/>
        <v>2010/11</v>
      </c>
      <c r="L25" s="24" t="str">
        <f t="shared" si="8"/>
        <v>2011/12</v>
      </c>
      <c r="N25" s="74" t="str">
        <f>H25</f>
        <v>2007/08</v>
      </c>
      <c r="O25" s="75" t="str">
        <f>I25</f>
        <v>2008/09</v>
      </c>
      <c r="P25" s="75" t="str">
        <f>J25</f>
        <v>2009/10</v>
      </c>
      <c r="Q25" s="75" t="str">
        <f>K25</f>
        <v>2010/11</v>
      </c>
      <c r="R25" s="75" t="str">
        <f>L25</f>
        <v>2011/12</v>
      </c>
    </row>
    <row r="26" spans="1:24" ht="13.5">
      <c r="A26" s="6"/>
      <c r="B26" s="25"/>
      <c r="C26" s="25"/>
      <c r="D26" s="25"/>
      <c r="E26" s="25"/>
      <c r="F26" s="25"/>
      <c r="H26" s="23"/>
      <c r="I26" s="23"/>
      <c r="N26" s="74"/>
      <c r="O26" s="74"/>
      <c r="P26" s="74"/>
      <c r="Q26" s="74"/>
      <c r="R26" s="74"/>
      <c r="S26" s="8"/>
      <c r="T26" s="8"/>
      <c r="U26" s="8"/>
      <c r="V26" s="8"/>
      <c r="W26" s="8"/>
      <c r="X26" s="8"/>
    </row>
    <row r="27" spans="1:24" ht="13.5">
      <c r="A27" s="6"/>
      <c r="B27" s="25"/>
      <c r="C27" s="25"/>
      <c r="D27" s="25"/>
      <c r="E27" s="25" t="e">
        <f aca="true" t="shared" si="9" ref="E27:J27">IF(E41&gt;E42,"under","over")</f>
        <v>#REF!</v>
      </c>
      <c r="F27" s="25" t="e">
        <f t="shared" si="9"/>
        <v>#REF!</v>
      </c>
      <c r="G27" s="25" t="e">
        <f t="shared" si="9"/>
        <v>#REF!</v>
      </c>
      <c r="H27" s="25" t="e">
        <f t="shared" si="9"/>
        <v>#REF!</v>
      </c>
      <c r="I27" s="25" t="e">
        <f t="shared" si="9"/>
        <v>#REF!</v>
      </c>
      <c r="J27" s="25" t="e">
        <f t="shared" si="9"/>
        <v>#REF!</v>
      </c>
      <c r="K27" s="25" t="e">
        <f>IF(K41&gt;K42,"under","over")</f>
        <v>#REF!</v>
      </c>
      <c r="L27" s="25" t="e">
        <f>IF(L41&gt;L42,"under","over")</f>
        <v>#REF!</v>
      </c>
      <c r="N27" s="15"/>
      <c r="O27" s="15"/>
      <c r="P27" s="15"/>
      <c r="Q27" s="15"/>
      <c r="R27" s="15"/>
      <c r="S27" s="12"/>
      <c r="T27" s="12"/>
      <c r="U27" s="12"/>
      <c r="V27" s="12"/>
      <c r="W27" s="12"/>
      <c r="X27" s="12"/>
    </row>
    <row r="28" spans="1:24" ht="13.5">
      <c r="A28" s="6"/>
      <c r="B28" s="26" t="s">
        <v>23</v>
      </c>
      <c r="C28" s="26" t="s">
        <v>38</v>
      </c>
      <c r="D28" s="27" t="s">
        <v>18</v>
      </c>
      <c r="E28" s="29" t="e">
        <f aca="true" t="shared" si="10" ref="E28:I29">E6</f>
        <v>#REF!</v>
      </c>
      <c r="F28" s="29" t="e">
        <f t="shared" si="10"/>
        <v>#REF!</v>
      </c>
      <c r="G28" s="29" t="e">
        <f t="shared" si="10"/>
        <v>#REF!</v>
      </c>
      <c r="H28" s="29" t="e">
        <f t="shared" si="10"/>
        <v>#REF!</v>
      </c>
      <c r="I28" s="29" t="e">
        <f t="shared" si="10"/>
        <v>#REF!</v>
      </c>
      <c r="J28" s="29" t="e">
        <f aca="true" t="shared" si="11" ref="J28:L31">J6</f>
        <v>#REF!</v>
      </c>
      <c r="K28" s="29" t="e">
        <f t="shared" si="11"/>
        <v>#REF!</v>
      </c>
      <c r="L28" s="29" t="e">
        <f t="shared" si="11"/>
        <v>#REF!</v>
      </c>
      <c r="N28" s="76">
        <v>254.7287719808802</v>
      </c>
      <c r="O28" s="76">
        <v>316.66741189999993</v>
      </c>
      <c r="P28" s="76">
        <v>330.377795</v>
      </c>
      <c r="Q28" s="76"/>
      <c r="R28" s="76"/>
      <c r="S28" s="49"/>
      <c r="T28" s="73" t="e">
        <f>H28-N28</f>
        <v>#REF!</v>
      </c>
      <c r="U28" s="73" t="e">
        <f>I28-O28</f>
        <v>#REF!</v>
      </c>
      <c r="V28" s="73" t="e">
        <f>J28-P28</f>
        <v>#REF!</v>
      </c>
      <c r="W28" s="73" t="e">
        <f aca="true" t="shared" si="12" ref="W28:X43">K28-Q28</f>
        <v>#REF!</v>
      </c>
      <c r="X28" s="73" t="e">
        <f t="shared" si="12"/>
        <v>#REF!</v>
      </c>
    </row>
    <row r="29" spans="1:24" ht="13.5">
      <c r="A29" s="6"/>
      <c r="B29" s="26" t="s">
        <v>0</v>
      </c>
      <c r="C29" s="26" t="s">
        <v>37</v>
      </c>
      <c r="D29" s="27" t="s">
        <v>18</v>
      </c>
      <c r="E29" s="29" t="e">
        <f t="shared" si="10"/>
        <v>#REF!</v>
      </c>
      <c r="F29" s="29" t="e">
        <f t="shared" si="10"/>
        <v>#REF!</v>
      </c>
      <c r="G29" s="29" t="e">
        <f t="shared" si="10"/>
        <v>#REF!</v>
      </c>
      <c r="H29" s="29" t="e">
        <f t="shared" si="10"/>
        <v>#REF!</v>
      </c>
      <c r="I29" s="29" t="e">
        <f t="shared" si="10"/>
        <v>#REF!</v>
      </c>
      <c r="J29" s="29" t="e">
        <f t="shared" si="11"/>
        <v>#REF!</v>
      </c>
      <c r="K29" s="29" t="e">
        <f t="shared" si="11"/>
        <v>#REF!</v>
      </c>
      <c r="L29" s="29" t="e">
        <f t="shared" si="11"/>
        <v>#REF!</v>
      </c>
      <c r="N29" s="78">
        <v>36.442794000000006</v>
      </c>
      <c r="O29" s="78">
        <v>-0.4044119999999909</v>
      </c>
      <c r="P29" s="78">
        <v>-0.4987319999999934</v>
      </c>
      <c r="Q29" s="78"/>
      <c r="R29" s="78"/>
      <c r="S29" s="9"/>
      <c r="T29" s="73" t="e">
        <f aca="true" t="shared" si="13" ref="T29:T43">H29-N29</f>
        <v>#REF!</v>
      </c>
      <c r="U29" s="73" t="e">
        <f aca="true" t="shared" si="14" ref="U29:U43">I29-O29</f>
        <v>#REF!</v>
      </c>
      <c r="V29" s="73" t="e">
        <f aca="true" t="shared" si="15" ref="V29:V43">J29-P29</f>
        <v>#REF!</v>
      </c>
      <c r="W29" s="73" t="e">
        <f t="shared" si="12"/>
        <v>#REF!</v>
      </c>
      <c r="X29" s="73" t="e">
        <f t="shared" si="12"/>
        <v>#REF!</v>
      </c>
    </row>
    <row r="30" spans="1:24" ht="13.5">
      <c r="A30" s="6"/>
      <c r="B30" s="26" t="s">
        <v>6</v>
      </c>
      <c r="C30" s="26" t="s">
        <v>32</v>
      </c>
      <c r="D30" s="27" t="s">
        <v>18</v>
      </c>
      <c r="E30" s="30"/>
      <c r="F30" s="29" t="e">
        <f>F8</f>
        <v>#REF!</v>
      </c>
      <c r="G30" s="29" t="e">
        <f>G8</f>
        <v>#REF!</v>
      </c>
      <c r="H30" s="29" t="e">
        <f>H8</f>
        <v>#REF!</v>
      </c>
      <c r="I30" s="29" t="e">
        <f>I8</f>
        <v>#REF!</v>
      </c>
      <c r="J30" s="29" t="e">
        <f t="shared" si="11"/>
        <v>#REF!</v>
      </c>
      <c r="K30" s="29" t="e">
        <f t="shared" si="11"/>
        <v>#REF!</v>
      </c>
      <c r="L30" s="29" t="e">
        <f t="shared" si="11"/>
        <v>#REF!</v>
      </c>
      <c r="N30" s="76">
        <v>-0.4051054020000002</v>
      </c>
      <c r="O30" s="76">
        <v>0.18795698770967206</v>
      </c>
      <c r="P30" s="76">
        <v>2.60831099775</v>
      </c>
      <c r="Q30" s="76"/>
      <c r="R30" s="76"/>
      <c r="S30" s="9"/>
      <c r="T30" s="73" t="e">
        <f t="shared" si="13"/>
        <v>#REF!</v>
      </c>
      <c r="U30" s="73" t="e">
        <f t="shared" si="14"/>
        <v>#REF!</v>
      </c>
      <c r="V30" s="73" t="e">
        <f t="shared" si="15"/>
        <v>#REF!</v>
      </c>
      <c r="W30" s="73" t="e">
        <f t="shared" si="12"/>
        <v>#REF!</v>
      </c>
      <c r="X30" s="73" t="e">
        <f t="shared" si="12"/>
        <v>#REF!</v>
      </c>
    </row>
    <row r="31" spans="1:24" ht="13.5">
      <c r="A31" s="6"/>
      <c r="B31" s="26" t="s">
        <v>8</v>
      </c>
      <c r="C31" s="26" t="s">
        <v>35</v>
      </c>
      <c r="D31" s="27" t="s">
        <v>18</v>
      </c>
      <c r="E31" s="30"/>
      <c r="F31" s="30"/>
      <c r="G31" s="31"/>
      <c r="H31" s="29" t="e">
        <f>H9</f>
        <v>#REF!</v>
      </c>
      <c r="I31" s="29" t="e">
        <f>I9</f>
        <v>#REF!</v>
      </c>
      <c r="J31" s="29" t="e">
        <f t="shared" si="11"/>
        <v>#REF!</v>
      </c>
      <c r="K31" s="29" t="e">
        <f t="shared" si="11"/>
        <v>#REF!</v>
      </c>
      <c r="L31" s="29" t="e">
        <f t="shared" si="11"/>
        <v>#REF!</v>
      </c>
      <c r="N31" s="78">
        <v>0</v>
      </c>
      <c r="O31" s="78">
        <v>0</v>
      </c>
      <c r="P31" s="78">
        <v>0</v>
      </c>
      <c r="Q31" s="78"/>
      <c r="R31" s="78"/>
      <c r="S31" s="9"/>
      <c r="T31" s="73" t="e">
        <f t="shared" si="13"/>
        <v>#REF!</v>
      </c>
      <c r="U31" s="73" t="e">
        <f t="shared" si="14"/>
        <v>#REF!</v>
      </c>
      <c r="V31" s="73" t="e">
        <f t="shared" si="15"/>
        <v>#REF!</v>
      </c>
      <c r="W31" s="73" t="e">
        <f t="shared" si="12"/>
        <v>#REF!</v>
      </c>
      <c r="X31" s="73" t="e">
        <f t="shared" si="12"/>
        <v>#REF!</v>
      </c>
    </row>
    <row r="32" spans="1:24" ht="13.5">
      <c r="A32" s="6"/>
      <c r="B32" s="26" t="s">
        <v>24</v>
      </c>
      <c r="C32" s="26" t="s">
        <v>40</v>
      </c>
      <c r="D32" s="27" t="s">
        <v>18</v>
      </c>
      <c r="E32" s="29" t="e">
        <f>ROUND(#REF!/1000000,6)</f>
        <v>#REF!</v>
      </c>
      <c r="F32" s="29" t="e">
        <f>ROUND(#REF!/1000000,6)</f>
        <v>#REF!</v>
      </c>
      <c r="G32" s="29" t="e">
        <f>ROUND(#REF!/1000000,6)</f>
        <v>#REF!</v>
      </c>
      <c r="H32" s="29" t="e">
        <f>ROUND(#REF!/1000000,6)</f>
        <v>#REF!</v>
      </c>
      <c r="I32" s="32"/>
      <c r="J32" s="32"/>
      <c r="K32" s="32"/>
      <c r="L32" s="32"/>
      <c r="N32" s="79">
        <v>-11.572149153991774</v>
      </c>
      <c r="O32" s="80"/>
      <c r="P32" s="80"/>
      <c r="Q32" s="80"/>
      <c r="R32" s="80"/>
      <c r="S32" s="49"/>
      <c r="T32" s="73" t="e">
        <f t="shared" si="13"/>
        <v>#REF!</v>
      </c>
      <c r="U32" s="73">
        <f t="shared" si="14"/>
        <v>0</v>
      </c>
      <c r="V32" s="73">
        <f t="shared" si="15"/>
        <v>0</v>
      </c>
      <c r="W32" s="73">
        <f t="shared" si="12"/>
        <v>0</v>
      </c>
      <c r="X32" s="73">
        <f t="shared" si="12"/>
        <v>0</v>
      </c>
    </row>
    <row r="33" spans="1:24" ht="13.5">
      <c r="A33" s="6"/>
      <c r="B33" s="26" t="s">
        <v>5</v>
      </c>
      <c r="C33" s="26" t="s">
        <v>41</v>
      </c>
      <c r="D33" s="27" t="s">
        <v>18</v>
      </c>
      <c r="E33" s="30"/>
      <c r="F33" s="30"/>
      <c r="G33" s="31"/>
      <c r="H33" s="32"/>
      <c r="I33" s="29" t="e">
        <f>ROUND(#REF!/1000000,6)</f>
        <v>#REF!</v>
      </c>
      <c r="J33" s="29" t="e">
        <f>ROUND(#REF!/1000000,6)</f>
        <v>#REF!</v>
      </c>
      <c r="K33" s="29" t="e">
        <f>ROUND(#REF!/1000000,6)</f>
        <v>#REF!</v>
      </c>
      <c r="L33" s="29" t="e">
        <f>ROUND(#REF!/1000000,6)</f>
        <v>#REF!</v>
      </c>
      <c r="N33" s="80"/>
      <c r="O33" s="79">
        <v>5.752562277929911</v>
      </c>
      <c r="P33" s="79">
        <v>5.340097711239821</v>
      </c>
      <c r="Q33" s="79"/>
      <c r="R33" s="79"/>
      <c r="S33" s="9"/>
      <c r="T33" s="73">
        <f t="shared" si="13"/>
        <v>0</v>
      </c>
      <c r="U33" s="73" t="e">
        <f t="shared" si="14"/>
        <v>#REF!</v>
      </c>
      <c r="V33" s="73" t="e">
        <f t="shared" si="15"/>
        <v>#REF!</v>
      </c>
      <c r="W33" s="73" t="e">
        <f t="shared" si="12"/>
        <v>#REF!</v>
      </c>
      <c r="X33" s="73" t="e">
        <f t="shared" si="12"/>
        <v>#REF!</v>
      </c>
    </row>
    <row r="34" spans="1:24" ht="13.5">
      <c r="A34" s="6"/>
      <c r="B34" s="25" t="s">
        <v>7</v>
      </c>
      <c r="C34" s="25" t="s">
        <v>36</v>
      </c>
      <c r="D34" s="27" t="s">
        <v>18</v>
      </c>
      <c r="E34" s="30"/>
      <c r="F34" s="30"/>
      <c r="G34" s="31"/>
      <c r="H34" s="29" t="e">
        <f>H12</f>
        <v>#REF!</v>
      </c>
      <c r="I34" s="29" t="e">
        <f>I12</f>
        <v>#REF!</v>
      </c>
      <c r="J34" s="29" t="e">
        <f>J12</f>
        <v>#REF!</v>
      </c>
      <c r="K34" s="29" t="e">
        <f>K12</f>
        <v>#REF!</v>
      </c>
      <c r="L34" s="29" t="e">
        <f>L12</f>
        <v>#REF!</v>
      </c>
      <c r="N34" s="76">
        <v>7.243340725852691</v>
      </c>
      <c r="O34" s="76">
        <v>7.837599340227471</v>
      </c>
      <c r="P34" s="76">
        <v>4.764435659835609</v>
      </c>
      <c r="Q34" s="76"/>
      <c r="R34" s="76"/>
      <c r="S34" s="49"/>
      <c r="T34" s="73" t="e">
        <f t="shared" si="13"/>
        <v>#REF!</v>
      </c>
      <c r="U34" s="73" t="e">
        <f t="shared" si="14"/>
        <v>#REF!</v>
      </c>
      <c r="V34" s="73" t="e">
        <f t="shared" si="15"/>
        <v>#REF!</v>
      </c>
      <c r="W34" s="73" t="e">
        <f t="shared" si="12"/>
        <v>#REF!</v>
      </c>
      <c r="X34" s="73" t="e">
        <f t="shared" si="12"/>
        <v>#REF!</v>
      </c>
    </row>
    <row r="35" spans="1:24" ht="13.5">
      <c r="A35" s="6"/>
      <c r="B35" s="25" t="s">
        <v>11</v>
      </c>
      <c r="C35" s="25" t="s">
        <v>42</v>
      </c>
      <c r="D35" s="27" t="s">
        <v>18</v>
      </c>
      <c r="E35" s="30"/>
      <c r="F35" s="30"/>
      <c r="G35" s="31"/>
      <c r="H35" s="33"/>
      <c r="I35" s="29" t="e">
        <f>I13</f>
        <v>#REF!</v>
      </c>
      <c r="J35" s="29" t="e">
        <f>J13</f>
        <v>#REF!</v>
      </c>
      <c r="K35" s="29" t="e">
        <f>K13</f>
        <v>#REF!</v>
      </c>
      <c r="L35" s="29" t="e">
        <f>L13</f>
        <v>#REF!</v>
      </c>
      <c r="N35" s="81"/>
      <c r="O35" s="76">
        <v>0.6297378342062918</v>
      </c>
      <c r="P35" s="76">
        <v>1.1212667294138787</v>
      </c>
      <c r="Q35" s="76"/>
      <c r="R35" s="76"/>
      <c r="S35" s="49"/>
      <c r="T35" s="73">
        <f t="shared" si="13"/>
        <v>0</v>
      </c>
      <c r="U35" s="73" t="e">
        <f t="shared" si="14"/>
        <v>#REF!</v>
      </c>
      <c r="V35" s="73" t="e">
        <f t="shared" si="15"/>
        <v>#REF!</v>
      </c>
      <c r="W35" s="73" t="e">
        <f t="shared" si="12"/>
        <v>#REF!</v>
      </c>
      <c r="X35" s="73" t="e">
        <f t="shared" si="12"/>
        <v>#REF!</v>
      </c>
    </row>
    <row r="36" spans="1:24" ht="13.5">
      <c r="A36" s="6"/>
      <c r="B36" s="25" t="s">
        <v>9</v>
      </c>
      <c r="C36" s="25" t="s">
        <v>45</v>
      </c>
      <c r="D36" s="27" t="s">
        <v>18</v>
      </c>
      <c r="E36" s="30"/>
      <c r="F36" s="30"/>
      <c r="G36" s="31"/>
      <c r="H36" s="33"/>
      <c r="I36" s="33"/>
      <c r="J36" s="33"/>
      <c r="K36" s="29" t="e">
        <f aca="true" t="shared" si="16" ref="K36:L38">K14</f>
        <v>#REF!</v>
      </c>
      <c r="L36" s="29" t="e">
        <f t="shared" si="16"/>
        <v>#REF!</v>
      </c>
      <c r="N36" s="81"/>
      <c r="O36" s="81"/>
      <c r="P36" s="81"/>
      <c r="Q36" s="76"/>
      <c r="R36" s="76"/>
      <c r="S36" s="9"/>
      <c r="T36" s="73">
        <f t="shared" si="13"/>
        <v>0</v>
      </c>
      <c r="U36" s="73">
        <f t="shared" si="14"/>
        <v>0</v>
      </c>
      <c r="V36" s="73">
        <f t="shared" si="15"/>
        <v>0</v>
      </c>
      <c r="W36" s="73" t="e">
        <f t="shared" si="12"/>
        <v>#REF!</v>
      </c>
      <c r="X36" s="73" t="e">
        <f t="shared" si="12"/>
        <v>#REF!</v>
      </c>
    </row>
    <row r="37" spans="1:24" ht="13.5">
      <c r="A37" s="6"/>
      <c r="B37" s="25" t="s">
        <v>10</v>
      </c>
      <c r="C37" s="25" t="s">
        <v>43</v>
      </c>
      <c r="D37" s="27" t="s">
        <v>18</v>
      </c>
      <c r="E37" s="30"/>
      <c r="F37" s="30"/>
      <c r="G37" s="31"/>
      <c r="H37" s="33"/>
      <c r="I37" s="29" t="e">
        <f>I15</f>
        <v>#REF!</v>
      </c>
      <c r="J37" s="29" t="e">
        <f>J15</f>
        <v>#REF!</v>
      </c>
      <c r="K37" s="29" t="e">
        <f t="shared" si="16"/>
        <v>#REF!</v>
      </c>
      <c r="L37" s="29" t="e">
        <f t="shared" si="16"/>
        <v>#REF!</v>
      </c>
      <c r="N37" s="81"/>
      <c r="O37" s="76">
        <v>0.4926296</v>
      </c>
      <c r="P37" s="76">
        <v>1.5891032</v>
      </c>
      <c r="Q37" s="76"/>
      <c r="R37" s="76"/>
      <c r="S37" s="9"/>
      <c r="T37" s="73">
        <f t="shared" si="13"/>
        <v>0</v>
      </c>
      <c r="U37" s="73" t="e">
        <f t="shared" si="14"/>
        <v>#REF!</v>
      </c>
      <c r="V37" s="73" t="e">
        <f t="shared" si="15"/>
        <v>#REF!</v>
      </c>
      <c r="W37" s="73" t="e">
        <f t="shared" si="12"/>
        <v>#REF!</v>
      </c>
      <c r="X37" s="73" t="e">
        <f t="shared" si="12"/>
        <v>#REF!</v>
      </c>
    </row>
    <row r="38" spans="1:24" ht="13.5">
      <c r="A38" s="6"/>
      <c r="B38" s="25" t="s">
        <v>12</v>
      </c>
      <c r="C38" s="25" t="s">
        <v>44</v>
      </c>
      <c r="D38" s="27" t="s">
        <v>18</v>
      </c>
      <c r="E38" s="30"/>
      <c r="F38" s="30"/>
      <c r="G38" s="31"/>
      <c r="H38" s="33"/>
      <c r="I38" s="29" t="e">
        <f>I16</f>
        <v>#REF!</v>
      </c>
      <c r="J38" s="29" t="e">
        <f>J16</f>
        <v>#REF!</v>
      </c>
      <c r="K38" s="29" t="e">
        <f t="shared" si="16"/>
        <v>#REF!</v>
      </c>
      <c r="L38" s="29" t="e">
        <f t="shared" si="16"/>
        <v>#REF!</v>
      </c>
      <c r="N38" s="81"/>
      <c r="O38" s="76">
        <v>0</v>
      </c>
      <c r="P38" s="76">
        <v>0</v>
      </c>
      <c r="Q38" s="76"/>
      <c r="R38" s="76"/>
      <c r="S38" s="9"/>
      <c r="T38" s="73">
        <f t="shared" si="13"/>
        <v>0</v>
      </c>
      <c r="U38" s="73" t="e">
        <f t="shared" si="14"/>
        <v>#REF!</v>
      </c>
      <c r="V38" s="73" t="e">
        <f t="shared" si="15"/>
        <v>#REF!</v>
      </c>
      <c r="W38" s="73" t="e">
        <f t="shared" si="12"/>
        <v>#REF!</v>
      </c>
      <c r="X38" s="73" t="e">
        <f t="shared" si="12"/>
        <v>#REF!</v>
      </c>
    </row>
    <row r="39" spans="1:24" ht="13.5">
      <c r="A39" s="6"/>
      <c r="B39" s="26" t="s">
        <v>13</v>
      </c>
      <c r="C39" s="26" t="s">
        <v>31</v>
      </c>
      <c r="D39" s="27" t="s">
        <v>18</v>
      </c>
      <c r="E39" s="29" t="e">
        <f>E17</f>
        <v>#REF!</v>
      </c>
      <c r="F39" s="29" t="e">
        <f>ROUND(E43*(1+F45),6)</f>
        <v>#REF!</v>
      </c>
      <c r="G39" s="29" t="e">
        <f>ROUND(F43*(1+G45),6)</f>
        <v>#REF!</v>
      </c>
      <c r="H39" s="29" t="e">
        <f>ROUND(G43*(1+H45),6)</f>
        <v>#REF!</v>
      </c>
      <c r="I39" s="29" t="e">
        <f>ROUND((H43*(1+I45)),6)</f>
        <v>#REF!</v>
      </c>
      <c r="J39" s="29" t="e">
        <f>ROUND((I43*(1+J45)),6)</f>
        <v>#REF!</v>
      </c>
      <c r="K39" s="29" t="e">
        <f>ROUND((J43*(1+K45)),6)</f>
        <v>#REF!</v>
      </c>
      <c r="L39" s="29" t="e">
        <f>ROUND((K43*(1+L45)),6)</f>
        <v>#REF!</v>
      </c>
      <c r="N39" s="77">
        <v>-8.947983167988278</v>
      </c>
      <c r="O39" s="77">
        <v>-8.248730456577253</v>
      </c>
      <c r="P39" s="77">
        <v>-11.964175658633899</v>
      </c>
      <c r="Q39" s="77"/>
      <c r="R39" s="77"/>
      <c r="S39" s="9"/>
      <c r="T39" s="73" t="e">
        <f t="shared" si="13"/>
        <v>#REF!</v>
      </c>
      <c r="U39" s="73" t="e">
        <f t="shared" si="14"/>
        <v>#REF!</v>
      </c>
      <c r="V39" s="73" t="e">
        <f t="shared" si="15"/>
        <v>#REF!</v>
      </c>
      <c r="W39" s="73" t="e">
        <f t="shared" si="12"/>
        <v>#REF!</v>
      </c>
      <c r="X39" s="73" t="e">
        <f t="shared" si="12"/>
        <v>#REF!</v>
      </c>
    </row>
    <row r="40" spans="1:24" ht="13.5">
      <c r="A40" s="6"/>
      <c r="B40" s="18"/>
      <c r="C40" s="18"/>
      <c r="D40" s="28"/>
      <c r="E40" s="34"/>
      <c r="F40" s="34"/>
      <c r="G40" s="35"/>
      <c r="H40" s="36"/>
      <c r="I40" s="36"/>
      <c r="J40" s="36"/>
      <c r="K40" s="36"/>
      <c r="L40" s="36"/>
      <c r="N40" s="82"/>
      <c r="O40" s="82"/>
      <c r="P40" s="82"/>
      <c r="Q40" s="82"/>
      <c r="R40" s="82"/>
      <c r="S40" s="9"/>
      <c r="T40" s="73">
        <f t="shared" si="13"/>
        <v>0</v>
      </c>
      <c r="U40" s="73">
        <f t="shared" si="14"/>
        <v>0</v>
      </c>
      <c r="V40" s="73">
        <f t="shared" si="15"/>
        <v>0</v>
      </c>
      <c r="W40" s="73">
        <f t="shared" si="12"/>
        <v>0</v>
      </c>
      <c r="X40" s="73">
        <f t="shared" si="12"/>
        <v>0</v>
      </c>
    </row>
    <row r="41" spans="1:24" ht="13.5">
      <c r="A41" s="6"/>
      <c r="B41" s="25" t="s">
        <v>14</v>
      </c>
      <c r="C41" s="25" t="s">
        <v>33</v>
      </c>
      <c r="D41" s="27" t="s">
        <v>18</v>
      </c>
      <c r="E41" s="37" t="e">
        <f>E28+E29+E30+E31-E32+E34-E39</f>
        <v>#REF!</v>
      </c>
      <c r="F41" s="37" t="e">
        <f>F28+F29+F30+F31-F32+F34-F39</f>
        <v>#REF!</v>
      </c>
      <c r="G41" s="37" t="e">
        <f>G28+G29+G30+G31-G32+G34-G39</f>
        <v>#REF!</v>
      </c>
      <c r="H41" s="37" t="e">
        <f>H28+H29+H30+H31-H32+H34-H39</f>
        <v>#REF!</v>
      </c>
      <c r="I41" s="37" t="e">
        <f>I28+I29+I30+I31+I33+I35+I37+I38+I34-I39</f>
        <v>#REF!</v>
      </c>
      <c r="J41" s="37" t="e">
        <f>J28+J29+J30+J31+J33+J35+J37+J38+J34-J39</f>
        <v>#REF!</v>
      </c>
      <c r="K41" s="37" t="e">
        <f>SUM(K28:K38)-K39</f>
        <v>#REF!</v>
      </c>
      <c r="L41" s="37" t="e">
        <f>SUM(L28:L38)-L39</f>
        <v>#REF!</v>
      </c>
      <c r="N41" s="77">
        <v>318.529933626713</v>
      </c>
      <c r="O41" s="77">
        <v>339.41221639665065</v>
      </c>
      <c r="P41" s="77">
        <v>357.2664529568732</v>
      </c>
      <c r="Q41" s="77"/>
      <c r="R41" s="77"/>
      <c r="S41" s="9"/>
      <c r="T41" s="73" t="e">
        <f t="shared" si="13"/>
        <v>#REF!</v>
      </c>
      <c r="U41" s="73" t="e">
        <f t="shared" si="14"/>
        <v>#REF!</v>
      </c>
      <c r="V41" s="73" t="e">
        <f t="shared" si="15"/>
        <v>#REF!</v>
      </c>
      <c r="W41" s="73" t="e">
        <f t="shared" si="12"/>
        <v>#REF!</v>
      </c>
      <c r="X41" s="73" t="e">
        <f t="shared" si="12"/>
        <v>#REF!</v>
      </c>
    </row>
    <row r="42" spans="1:24" ht="13.5">
      <c r="A42" s="6"/>
      <c r="B42" s="25" t="s">
        <v>39</v>
      </c>
      <c r="C42" s="25" t="s">
        <v>30</v>
      </c>
      <c r="D42" s="27" t="s">
        <v>18</v>
      </c>
      <c r="E42" s="29" t="e">
        <f aca="true" t="shared" si="17" ref="E42:J42">E20</f>
        <v>#REF!</v>
      </c>
      <c r="F42" s="29" t="e">
        <f t="shared" si="17"/>
        <v>#REF!</v>
      </c>
      <c r="G42" s="29" t="e">
        <f t="shared" si="17"/>
        <v>#REF!</v>
      </c>
      <c r="H42" s="29" t="e">
        <f t="shared" si="17"/>
        <v>#REF!</v>
      </c>
      <c r="I42" s="29" t="e">
        <f t="shared" si="17"/>
        <v>#REF!</v>
      </c>
      <c r="J42" s="29" t="e">
        <f t="shared" si="17"/>
        <v>#REF!</v>
      </c>
      <c r="K42" s="29" t="e">
        <f>K20</f>
        <v>#REF!</v>
      </c>
      <c r="L42" s="29" t="e">
        <f>L20</f>
        <v>#REF!</v>
      </c>
      <c r="N42" s="78">
        <v>310.68371422542197</v>
      </c>
      <c r="O42" s="78">
        <v>327.507564</v>
      </c>
      <c r="P42" s="78">
        <v>345.427802</v>
      </c>
      <c r="Q42" s="78"/>
      <c r="R42" s="78"/>
      <c r="S42" s="10"/>
      <c r="T42" s="73" t="e">
        <f t="shared" si="13"/>
        <v>#REF!</v>
      </c>
      <c r="U42" s="73" t="e">
        <f t="shared" si="14"/>
        <v>#REF!</v>
      </c>
      <c r="V42" s="73" t="e">
        <f t="shared" si="15"/>
        <v>#REF!</v>
      </c>
      <c r="W42" s="73" t="e">
        <f t="shared" si="12"/>
        <v>#REF!</v>
      </c>
      <c r="X42" s="73" t="e">
        <f t="shared" si="12"/>
        <v>#REF!</v>
      </c>
    </row>
    <row r="43" spans="1:24" ht="13.5">
      <c r="A43" s="6"/>
      <c r="B43" s="25"/>
      <c r="C43" s="25" t="s">
        <v>34</v>
      </c>
      <c r="D43" s="27" t="s">
        <v>18</v>
      </c>
      <c r="E43" s="37" t="e">
        <f aca="true" t="shared" si="18" ref="E43:L43">E42-E41</f>
        <v>#REF!</v>
      </c>
      <c r="F43" s="37" t="e">
        <f t="shared" si="18"/>
        <v>#REF!</v>
      </c>
      <c r="G43" s="37" t="e">
        <f t="shared" si="18"/>
        <v>#REF!</v>
      </c>
      <c r="H43" s="37" t="e">
        <f t="shared" si="18"/>
        <v>#REF!</v>
      </c>
      <c r="I43" s="37" t="e">
        <f t="shared" si="18"/>
        <v>#REF!</v>
      </c>
      <c r="J43" s="37" t="e">
        <f t="shared" si="18"/>
        <v>#REF!</v>
      </c>
      <c r="K43" s="37" t="e">
        <f t="shared" si="18"/>
        <v>#REF!</v>
      </c>
      <c r="L43" s="37" t="e">
        <f t="shared" si="18"/>
        <v>#REF!</v>
      </c>
      <c r="N43" s="77">
        <v>-7.846219401291023</v>
      </c>
      <c r="O43" s="77">
        <v>-11.904652396650647</v>
      </c>
      <c r="P43" s="77">
        <v>-11.83865095687321</v>
      </c>
      <c r="Q43" s="77"/>
      <c r="R43" s="77"/>
      <c r="S43" s="62"/>
      <c r="T43" s="73" t="e">
        <f t="shared" si="13"/>
        <v>#REF!</v>
      </c>
      <c r="U43" s="73" t="e">
        <f t="shared" si="14"/>
        <v>#REF!</v>
      </c>
      <c r="V43" s="73" t="e">
        <f t="shared" si="15"/>
        <v>#REF!</v>
      </c>
      <c r="W43" s="73" t="e">
        <f t="shared" si="12"/>
        <v>#REF!</v>
      </c>
      <c r="X43" s="73" t="e">
        <f t="shared" si="12"/>
        <v>#REF!</v>
      </c>
    </row>
    <row r="44" spans="1:24" ht="12">
      <c r="A44" s="6"/>
      <c r="B44" s="6"/>
      <c r="C44" s="6"/>
      <c r="D44" s="6"/>
      <c r="E44" s="6"/>
      <c r="F44" s="7" t="e">
        <f>$F$1</f>
        <v>#REF!</v>
      </c>
      <c r="G44" s="7" t="e">
        <f>$G$1</f>
        <v>#REF!</v>
      </c>
      <c r="H44" s="7" t="e">
        <f>$H$1</f>
        <v>#REF!</v>
      </c>
      <c r="I44" s="7" t="e">
        <f>$I$1</f>
        <v>#REF!</v>
      </c>
      <c r="J44" s="7" t="e">
        <f>$J$1</f>
        <v>#REF!</v>
      </c>
      <c r="K44" s="7" t="e">
        <f>$J$1</f>
        <v>#REF!</v>
      </c>
      <c r="L44" s="7" t="e">
        <f>$J$1</f>
        <v>#REF!</v>
      </c>
      <c r="P44" s="63"/>
      <c r="Q44" s="63"/>
      <c r="R44" s="63"/>
      <c r="S44" s="63"/>
      <c r="T44" s="63"/>
      <c r="U44" s="63"/>
      <c r="V44" s="63"/>
      <c r="W44" s="63"/>
      <c r="X44" s="63"/>
    </row>
    <row r="45" spans="1:24" ht="12">
      <c r="A45" s="6"/>
      <c r="B45" s="6"/>
      <c r="C45" s="6"/>
      <c r="D45" s="6"/>
      <c r="E45" s="6"/>
      <c r="F45" s="7" t="e">
        <f>IF(E42&gt;E41,3%+F44,F44)</f>
        <v>#REF!</v>
      </c>
      <c r="G45" s="7" t="e">
        <f>IF(F42&gt;F41,3%+G44,G44)</f>
        <v>#REF!</v>
      </c>
      <c r="H45" s="7" t="e">
        <f>IF(G42&gt;G41,3%+H44,H44)</f>
        <v>#REF!</v>
      </c>
      <c r="I45" s="38" t="e">
        <f>(IF(H42&gt;(H41*1.03),3%,IF(H42&lt;(H41*0.97),0,1.5%)))+I44</f>
        <v>#REF!</v>
      </c>
      <c r="J45" s="38" t="e">
        <f>(IF(I42&gt;(I41*1.03),3%,IF(I42&lt;(I41*0.97),0,1.5%)))+J44</f>
        <v>#REF!</v>
      </c>
      <c r="K45" s="38" t="e">
        <f>(IF(J42&gt;(J41*1.03),3%,IF(J42&lt;(J41*0.97),0,1.5%)))+K44</f>
        <v>#REF!</v>
      </c>
      <c r="L45" s="38" t="e">
        <f>(IF(K42&gt;(K41*1.03),3%,IF(K42&lt;(K41*0.97),0,1.5%)))+L44</f>
        <v>#REF!</v>
      </c>
      <c r="P45" s="41"/>
      <c r="Q45" s="41"/>
      <c r="R45" s="41"/>
      <c r="S45" s="41"/>
      <c r="T45" s="41"/>
      <c r="U45" s="41"/>
      <c r="V45" s="41"/>
      <c r="W45" s="41"/>
      <c r="X45" s="41"/>
    </row>
    <row r="46" spans="16:24" ht="12">
      <c r="P46" s="41"/>
      <c r="Q46" s="41"/>
      <c r="R46" s="41"/>
      <c r="S46" s="41"/>
      <c r="T46" s="41"/>
      <c r="U46" s="41"/>
      <c r="V46" s="38"/>
      <c r="W46" s="38"/>
      <c r="X46" s="38"/>
    </row>
    <row r="47" spans="3:24" ht="12">
      <c r="C47" t="s">
        <v>28</v>
      </c>
      <c r="P47" s="41"/>
      <c r="Q47" s="41"/>
      <c r="R47" s="41"/>
      <c r="S47" s="41"/>
      <c r="T47" s="41"/>
      <c r="U47" s="41"/>
      <c r="V47" s="38"/>
      <c r="W47" s="38"/>
      <c r="X47" s="38"/>
    </row>
    <row r="48" spans="16:24" ht="12">
      <c r="P48" s="41"/>
      <c r="Q48" s="41"/>
      <c r="R48" s="41"/>
      <c r="S48" s="41"/>
      <c r="T48" s="41"/>
      <c r="U48" s="41"/>
      <c r="V48" s="38"/>
      <c r="W48" s="38"/>
      <c r="X48" s="38"/>
    </row>
    <row r="49" spans="2:24" ht="13.5">
      <c r="B49" s="25"/>
      <c r="C49" s="25"/>
      <c r="D49" s="25"/>
      <c r="E49" s="25" t="e">
        <f aca="true" t="shared" si="19" ref="E49:J49">IF(E63&gt;E64,"under","over")</f>
        <v>#REF!</v>
      </c>
      <c r="F49" s="25" t="e">
        <f t="shared" si="19"/>
        <v>#REF!</v>
      </c>
      <c r="G49" s="25" t="e">
        <f t="shared" si="19"/>
        <v>#REF!</v>
      </c>
      <c r="H49" s="25" t="e">
        <f t="shared" si="19"/>
        <v>#REF!</v>
      </c>
      <c r="I49" s="25" t="e">
        <f t="shared" si="19"/>
        <v>#REF!</v>
      </c>
      <c r="J49" s="25" t="e">
        <f t="shared" si="19"/>
        <v>#REF!</v>
      </c>
      <c r="K49" s="25" t="e">
        <f>IF(K63&gt;K64,"under","over")</f>
        <v>#REF!</v>
      </c>
      <c r="L49" s="25" t="e">
        <f>IF(L63&gt;L64,"under","over")</f>
        <v>#REF!</v>
      </c>
      <c r="P49" s="41"/>
      <c r="Q49" s="41"/>
      <c r="R49" s="41"/>
      <c r="S49" s="41"/>
      <c r="T49" s="41"/>
      <c r="U49" s="41"/>
      <c r="V49" s="38"/>
      <c r="W49" s="38"/>
      <c r="X49" s="38"/>
    </row>
    <row r="50" spans="2:24" ht="13.5">
      <c r="B50" s="26" t="s">
        <v>23</v>
      </c>
      <c r="C50" s="26" t="s">
        <v>38</v>
      </c>
      <c r="D50" s="27" t="s">
        <v>18</v>
      </c>
      <c r="E50" s="29" t="e">
        <f>E28</f>
        <v>#REF!</v>
      </c>
      <c r="F50" s="29" t="e">
        <f aca="true" t="shared" si="20" ref="F50:J60">F28</f>
        <v>#REF!</v>
      </c>
      <c r="G50" s="29" t="e">
        <f t="shared" si="20"/>
        <v>#REF!</v>
      </c>
      <c r="H50" s="29" t="e">
        <f t="shared" si="20"/>
        <v>#REF!</v>
      </c>
      <c r="I50" s="29" t="e">
        <f t="shared" si="20"/>
        <v>#REF!</v>
      </c>
      <c r="J50" s="29" t="e">
        <f t="shared" si="20"/>
        <v>#REF!</v>
      </c>
      <c r="K50" s="29" t="e">
        <f aca="true" t="shared" si="21" ref="K50:L53">K28</f>
        <v>#REF!</v>
      </c>
      <c r="L50" s="29" t="e">
        <f t="shared" si="21"/>
        <v>#REF!</v>
      </c>
      <c r="N50" s="76">
        <v>254.7287719808802</v>
      </c>
      <c r="O50" s="76">
        <v>316.66741189999993</v>
      </c>
      <c r="P50" s="76">
        <v>330.377795</v>
      </c>
      <c r="Q50" s="76">
        <v>330.377795</v>
      </c>
      <c r="R50" s="76">
        <v>330.377795</v>
      </c>
      <c r="S50" s="49"/>
      <c r="T50" s="73" t="e">
        <f>H50-N50</f>
        <v>#REF!</v>
      </c>
      <c r="U50" s="73" t="e">
        <f aca="true" t="shared" si="22" ref="U50:U65">I50-O50</f>
        <v>#REF!</v>
      </c>
      <c r="V50" s="73" t="e">
        <f aca="true" t="shared" si="23" ref="V50:V65">J50-P50</f>
        <v>#REF!</v>
      </c>
      <c r="W50" s="73" t="e">
        <f aca="true" t="shared" si="24" ref="W50:W65">K50-Q50</f>
        <v>#REF!</v>
      </c>
      <c r="X50" s="73" t="e">
        <f aca="true" t="shared" si="25" ref="X50:X65">L50-R50</f>
        <v>#REF!</v>
      </c>
    </row>
    <row r="51" spans="2:24" ht="13.5">
      <c r="B51" s="26" t="s">
        <v>0</v>
      </c>
      <c r="C51" s="26" t="s">
        <v>37</v>
      </c>
      <c r="D51" s="27" t="s">
        <v>18</v>
      </c>
      <c r="E51" s="29" t="e">
        <f>E29</f>
        <v>#REF!</v>
      </c>
      <c r="F51" s="29" t="e">
        <f t="shared" si="20"/>
        <v>#REF!</v>
      </c>
      <c r="G51" s="29" t="e">
        <f t="shared" si="20"/>
        <v>#REF!</v>
      </c>
      <c r="H51" s="29" t="e">
        <f t="shared" si="20"/>
        <v>#REF!</v>
      </c>
      <c r="I51" s="29" t="e">
        <f t="shared" si="20"/>
        <v>#REF!</v>
      </c>
      <c r="J51" s="29" t="e">
        <f t="shared" si="20"/>
        <v>#REF!</v>
      </c>
      <c r="K51" s="29" t="e">
        <f t="shared" si="21"/>
        <v>#REF!</v>
      </c>
      <c r="L51" s="29" t="e">
        <f t="shared" si="21"/>
        <v>#REF!</v>
      </c>
      <c r="N51" s="77">
        <v>36.442794000000006</v>
      </c>
      <c r="O51" s="78">
        <v>-0.4044119999999909</v>
      </c>
      <c r="P51" s="78">
        <v>-0.4987319999999934</v>
      </c>
      <c r="Q51" s="78">
        <v>-0.4987319999999934</v>
      </c>
      <c r="R51" s="78">
        <v>-0.4987319999999934</v>
      </c>
      <c r="S51" s="9"/>
      <c r="T51" s="73" t="e">
        <f aca="true" t="shared" si="26" ref="T51:T65">H51-N51</f>
        <v>#REF!</v>
      </c>
      <c r="U51" s="73" t="e">
        <f t="shared" si="22"/>
        <v>#REF!</v>
      </c>
      <c r="V51" s="73" t="e">
        <f t="shared" si="23"/>
        <v>#REF!</v>
      </c>
      <c r="W51" s="73" t="e">
        <f t="shared" si="24"/>
        <v>#REF!</v>
      </c>
      <c r="X51" s="73" t="e">
        <f t="shared" si="25"/>
        <v>#REF!</v>
      </c>
    </row>
    <row r="52" spans="2:24" ht="13.5">
      <c r="B52" s="26" t="s">
        <v>6</v>
      </c>
      <c r="C52" s="26" t="s">
        <v>32</v>
      </c>
      <c r="D52" s="27" t="s">
        <v>18</v>
      </c>
      <c r="E52" s="30"/>
      <c r="F52" s="29" t="e">
        <f t="shared" si="20"/>
        <v>#REF!</v>
      </c>
      <c r="G52" s="29" t="e">
        <f t="shared" si="20"/>
        <v>#REF!</v>
      </c>
      <c r="H52" s="29" t="e">
        <f t="shared" si="20"/>
        <v>#REF!</v>
      </c>
      <c r="I52" s="29" t="e">
        <f t="shared" si="20"/>
        <v>#REF!</v>
      </c>
      <c r="J52" s="29" t="e">
        <f t="shared" si="20"/>
        <v>#REF!</v>
      </c>
      <c r="K52" s="29" t="e">
        <f t="shared" si="21"/>
        <v>#REF!</v>
      </c>
      <c r="L52" s="29" t="e">
        <f t="shared" si="21"/>
        <v>#REF!</v>
      </c>
      <c r="N52" s="76">
        <v>-0.4051054020000002</v>
      </c>
      <c r="O52" s="76">
        <v>0.18795698770967206</v>
      </c>
      <c r="P52" s="76">
        <v>2.60831099775</v>
      </c>
      <c r="Q52" s="76">
        <v>2.60831099775</v>
      </c>
      <c r="R52" s="76">
        <v>2.60831099775</v>
      </c>
      <c r="S52" s="9"/>
      <c r="T52" s="73" t="e">
        <f t="shared" si="26"/>
        <v>#REF!</v>
      </c>
      <c r="U52" s="73" t="e">
        <f t="shared" si="22"/>
        <v>#REF!</v>
      </c>
      <c r="V52" s="73" t="e">
        <f t="shared" si="23"/>
        <v>#REF!</v>
      </c>
      <c r="W52" s="73" t="e">
        <f t="shared" si="24"/>
        <v>#REF!</v>
      </c>
      <c r="X52" s="73" t="e">
        <f t="shared" si="25"/>
        <v>#REF!</v>
      </c>
    </row>
    <row r="53" spans="2:24" ht="13.5">
      <c r="B53" s="26" t="s">
        <v>8</v>
      </c>
      <c r="C53" s="26" t="s">
        <v>35</v>
      </c>
      <c r="D53" s="27" t="s">
        <v>18</v>
      </c>
      <c r="E53" s="30"/>
      <c r="F53" s="30"/>
      <c r="G53" s="31"/>
      <c r="H53" s="29" t="e">
        <f t="shared" si="20"/>
        <v>#REF!</v>
      </c>
      <c r="I53" s="29" t="e">
        <f t="shared" si="20"/>
        <v>#REF!</v>
      </c>
      <c r="J53" s="29" t="e">
        <f t="shared" si="20"/>
        <v>#REF!</v>
      </c>
      <c r="K53" s="29" t="e">
        <f t="shared" si="21"/>
        <v>#REF!</v>
      </c>
      <c r="L53" s="29" t="e">
        <f t="shared" si="21"/>
        <v>#REF!</v>
      </c>
      <c r="N53" s="78">
        <v>0</v>
      </c>
      <c r="O53" s="78">
        <v>0</v>
      </c>
      <c r="P53" s="78">
        <v>0</v>
      </c>
      <c r="Q53" s="78">
        <v>0</v>
      </c>
      <c r="R53" s="78">
        <v>0</v>
      </c>
      <c r="S53" s="9"/>
      <c r="T53" s="73" t="e">
        <f t="shared" si="26"/>
        <v>#REF!</v>
      </c>
      <c r="U53" s="73" t="e">
        <f t="shared" si="22"/>
        <v>#REF!</v>
      </c>
      <c r="V53" s="73" t="e">
        <f t="shared" si="23"/>
        <v>#REF!</v>
      </c>
      <c r="W53" s="73" t="e">
        <f t="shared" si="24"/>
        <v>#REF!</v>
      </c>
      <c r="X53" s="73" t="e">
        <f t="shared" si="25"/>
        <v>#REF!</v>
      </c>
    </row>
    <row r="54" spans="2:24" ht="13.5">
      <c r="B54" s="26" t="s">
        <v>24</v>
      </c>
      <c r="C54" s="26" t="s">
        <v>40</v>
      </c>
      <c r="D54" s="27" t="s">
        <v>18</v>
      </c>
      <c r="E54" s="29" t="e">
        <f>ROUND(#REF!/1000000,6)</f>
        <v>#REF!</v>
      </c>
      <c r="F54" s="29" t="e">
        <f>ROUND(#REF!/1000000,6)</f>
        <v>#REF!</v>
      </c>
      <c r="G54" s="29" t="e">
        <f>ROUND(#REF!/1000000,6)</f>
        <v>#REF!</v>
      </c>
      <c r="H54" s="29" t="e">
        <f>ROUND(#REF!/1000000,6)</f>
        <v>#REF!</v>
      </c>
      <c r="I54" s="32"/>
      <c r="J54" s="32"/>
      <c r="K54" s="32"/>
      <c r="L54" s="32"/>
      <c r="N54" s="79">
        <v>-11.572149153991774</v>
      </c>
      <c r="O54" s="80"/>
      <c r="P54" s="80"/>
      <c r="Q54" s="80"/>
      <c r="R54" s="80"/>
      <c r="S54" s="49"/>
      <c r="T54" s="73" t="e">
        <f t="shared" si="26"/>
        <v>#REF!</v>
      </c>
      <c r="U54" s="73">
        <f t="shared" si="22"/>
        <v>0</v>
      </c>
      <c r="V54" s="73">
        <f t="shared" si="23"/>
        <v>0</v>
      </c>
      <c r="W54" s="73">
        <f t="shared" si="24"/>
        <v>0</v>
      </c>
      <c r="X54" s="73">
        <f t="shared" si="25"/>
        <v>0</v>
      </c>
    </row>
    <row r="55" spans="2:24" ht="13.5">
      <c r="B55" s="26" t="s">
        <v>5</v>
      </c>
      <c r="C55" s="26" t="s">
        <v>41</v>
      </c>
      <c r="D55" s="27" t="s">
        <v>18</v>
      </c>
      <c r="E55" s="30"/>
      <c r="F55" s="30"/>
      <c r="G55" s="31"/>
      <c r="H55" s="32"/>
      <c r="I55" s="29" t="e">
        <f>ROUND(#REF!/1000000,6)</f>
        <v>#REF!</v>
      </c>
      <c r="J55" s="29" t="e">
        <f>ROUND(#REF!/1000000,6)</f>
        <v>#REF!</v>
      </c>
      <c r="K55" s="29" t="e">
        <f>ROUND(#REF!/1000000,6)</f>
        <v>#REF!</v>
      </c>
      <c r="L55" s="29" t="e">
        <f>ROUND(#REF!/1000000,6)</f>
        <v>#REF!</v>
      </c>
      <c r="N55" s="80"/>
      <c r="O55" s="79">
        <v>5.752562277929911</v>
      </c>
      <c r="P55" s="79">
        <v>5.340097711239821</v>
      </c>
      <c r="Q55" s="79">
        <v>5.340097711239821</v>
      </c>
      <c r="R55" s="79">
        <v>5.340097711239821</v>
      </c>
      <c r="S55" s="9"/>
      <c r="T55" s="73">
        <f t="shared" si="26"/>
        <v>0</v>
      </c>
      <c r="U55" s="73" t="e">
        <f t="shared" si="22"/>
        <v>#REF!</v>
      </c>
      <c r="V55" s="73" t="e">
        <f t="shared" si="23"/>
        <v>#REF!</v>
      </c>
      <c r="W55" s="73" t="e">
        <f t="shared" si="24"/>
        <v>#REF!</v>
      </c>
      <c r="X55" s="73" t="e">
        <f t="shared" si="25"/>
        <v>#REF!</v>
      </c>
    </row>
    <row r="56" spans="2:24" ht="13.5">
      <c r="B56" s="25" t="s">
        <v>7</v>
      </c>
      <c r="C56" s="25" t="s">
        <v>36</v>
      </c>
      <c r="D56" s="27" t="s">
        <v>18</v>
      </c>
      <c r="E56" s="30"/>
      <c r="F56" s="30"/>
      <c r="G56" s="31"/>
      <c r="H56" s="29" t="e">
        <f t="shared" si="20"/>
        <v>#REF!</v>
      </c>
      <c r="I56" s="29" t="e">
        <f t="shared" si="20"/>
        <v>#REF!</v>
      </c>
      <c r="J56" s="29" t="e">
        <f t="shared" si="20"/>
        <v>#REF!</v>
      </c>
      <c r="K56" s="29" t="e">
        <f>K34</f>
        <v>#REF!</v>
      </c>
      <c r="L56" s="29" t="e">
        <f>L34</f>
        <v>#REF!</v>
      </c>
      <c r="N56" s="76">
        <v>7.243340725852691</v>
      </c>
      <c r="O56" s="76">
        <v>7.837599340227471</v>
      </c>
      <c r="P56" s="76">
        <v>4.764435659835609</v>
      </c>
      <c r="Q56" s="76">
        <v>4.764435659835609</v>
      </c>
      <c r="R56" s="76">
        <v>4.764435659835609</v>
      </c>
      <c r="S56" s="49"/>
      <c r="T56" s="73" t="e">
        <f t="shared" si="26"/>
        <v>#REF!</v>
      </c>
      <c r="U56" s="73" t="e">
        <f t="shared" si="22"/>
        <v>#REF!</v>
      </c>
      <c r="V56" s="73" t="e">
        <f t="shared" si="23"/>
        <v>#REF!</v>
      </c>
      <c r="W56" s="73" t="e">
        <f t="shared" si="24"/>
        <v>#REF!</v>
      </c>
      <c r="X56" s="73" t="e">
        <f t="shared" si="25"/>
        <v>#REF!</v>
      </c>
    </row>
    <row r="57" spans="2:24" ht="13.5">
      <c r="B57" s="25" t="s">
        <v>11</v>
      </c>
      <c r="C57" s="25" t="s">
        <v>42</v>
      </c>
      <c r="D57" s="27" t="s">
        <v>18</v>
      </c>
      <c r="E57" s="30"/>
      <c r="F57" s="30"/>
      <c r="G57" s="31"/>
      <c r="H57" s="33"/>
      <c r="I57" s="29" t="e">
        <f t="shared" si="20"/>
        <v>#REF!</v>
      </c>
      <c r="J57" s="29" t="e">
        <f t="shared" si="20"/>
        <v>#REF!</v>
      </c>
      <c r="K57" s="29" t="e">
        <f>K35</f>
        <v>#REF!</v>
      </c>
      <c r="L57" s="29" t="e">
        <f>L35</f>
        <v>#REF!</v>
      </c>
      <c r="N57" s="81"/>
      <c r="O57" s="76">
        <v>0.6297378342062918</v>
      </c>
      <c r="P57" s="76">
        <v>1.1212667294138787</v>
      </c>
      <c r="Q57" s="76">
        <v>1.1212667294138787</v>
      </c>
      <c r="R57" s="76">
        <v>1.1212667294138787</v>
      </c>
      <c r="S57" s="49"/>
      <c r="T57" s="73">
        <f t="shared" si="26"/>
        <v>0</v>
      </c>
      <c r="U57" s="73" t="e">
        <f t="shared" si="22"/>
        <v>#REF!</v>
      </c>
      <c r="V57" s="73" t="e">
        <f t="shared" si="23"/>
        <v>#REF!</v>
      </c>
      <c r="W57" s="73" t="e">
        <f t="shared" si="24"/>
        <v>#REF!</v>
      </c>
      <c r="X57" s="73" t="e">
        <f t="shared" si="25"/>
        <v>#REF!</v>
      </c>
    </row>
    <row r="58" spans="2:24" ht="13.5">
      <c r="B58" s="25" t="s">
        <v>9</v>
      </c>
      <c r="C58" s="25" t="s">
        <v>45</v>
      </c>
      <c r="D58" s="27" t="s">
        <v>18</v>
      </c>
      <c r="E58" s="30"/>
      <c r="F58" s="30"/>
      <c r="G58" s="31"/>
      <c r="H58" s="33"/>
      <c r="I58" s="33"/>
      <c r="J58" s="33"/>
      <c r="K58" s="33"/>
      <c r="L58" s="33"/>
      <c r="N58" s="81"/>
      <c r="O58" s="81"/>
      <c r="P58" s="81"/>
      <c r="Q58" s="76"/>
      <c r="R58" s="76"/>
      <c r="S58" s="9"/>
      <c r="T58" s="73">
        <f t="shared" si="26"/>
        <v>0</v>
      </c>
      <c r="U58" s="73">
        <f t="shared" si="22"/>
        <v>0</v>
      </c>
      <c r="V58" s="73">
        <f t="shared" si="23"/>
        <v>0</v>
      </c>
      <c r="W58" s="73">
        <f t="shared" si="24"/>
        <v>0</v>
      </c>
      <c r="X58" s="73">
        <f t="shared" si="25"/>
        <v>0</v>
      </c>
    </row>
    <row r="59" spans="2:24" ht="13.5">
      <c r="B59" s="25" t="s">
        <v>10</v>
      </c>
      <c r="C59" s="25" t="s">
        <v>43</v>
      </c>
      <c r="D59" s="27" t="s">
        <v>18</v>
      </c>
      <c r="E59" s="30"/>
      <c r="F59" s="30"/>
      <c r="G59" s="31"/>
      <c r="H59" s="33"/>
      <c r="I59" s="29" t="e">
        <f t="shared" si="20"/>
        <v>#REF!</v>
      </c>
      <c r="J59" s="29" t="e">
        <f t="shared" si="20"/>
        <v>#REF!</v>
      </c>
      <c r="K59" s="29" t="e">
        <f>K37</f>
        <v>#REF!</v>
      </c>
      <c r="L59" s="29" t="e">
        <f>L37</f>
        <v>#REF!</v>
      </c>
      <c r="N59" s="81"/>
      <c r="O59" s="76">
        <v>0.4926296</v>
      </c>
      <c r="P59" s="76">
        <v>1.5891032</v>
      </c>
      <c r="Q59" s="76">
        <v>1.5891032</v>
      </c>
      <c r="R59" s="76">
        <v>1.5891032</v>
      </c>
      <c r="S59" s="9"/>
      <c r="T59" s="73">
        <f t="shared" si="26"/>
        <v>0</v>
      </c>
      <c r="U59" s="73" t="e">
        <f t="shared" si="22"/>
        <v>#REF!</v>
      </c>
      <c r="V59" s="73" t="e">
        <f t="shared" si="23"/>
        <v>#REF!</v>
      </c>
      <c r="W59" s="73" t="e">
        <f t="shared" si="24"/>
        <v>#REF!</v>
      </c>
      <c r="X59" s="73" t="e">
        <f t="shared" si="25"/>
        <v>#REF!</v>
      </c>
    </row>
    <row r="60" spans="2:24" ht="13.5">
      <c r="B60" s="25" t="s">
        <v>12</v>
      </c>
      <c r="C60" s="25" t="s">
        <v>44</v>
      </c>
      <c r="D60" s="27" t="s">
        <v>18</v>
      </c>
      <c r="E60" s="30"/>
      <c r="F60" s="30"/>
      <c r="G60" s="31"/>
      <c r="H60" s="33"/>
      <c r="I60" s="29" t="e">
        <f t="shared" si="20"/>
        <v>#REF!</v>
      </c>
      <c r="J60" s="29" t="e">
        <f t="shared" si="20"/>
        <v>#REF!</v>
      </c>
      <c r="K60" s="29" t="e">
        <f>K38</f>
        <v>#REF!</v>
      </c>
      <c r="L60" s="29" t="e">
        <f>L38</f>
        <v>#REF!</v>
      </c>
      <c r="N60" s="81"/>
      <c r="O60" s="76">
        <v>0</v>
      </c>
      <c r="P60" s="76">
        <v>0</v>
      </c>
      <c r="Q60" s="76">
        <v>0</v>
      </c>
      <c r="R60" s="76">
        <v>0</v>
      </c>
      <c r="S60" s="9"/>
      <c r="T60" s="73">
        <f t="shared" si="26"/>
        <v>0</v>
      </c>
      <c r="U60" s="73" t="e">
        <f t="shared" si="22"/>
        <v>#REF!</v>
      </c>
      <c r="V60" s="73" t="e">
        <f t="shared" si="23"/>
        <v>#REF!</v>
      </c>
      <c r="W60" s="73" t="e">
        <f t="shared" si="24"/>
        <v>#REF!</v>
      </c>
      <c r="X60" s="73" t="e">
        <f t="shared" si="25"/>
        <v>#REF!</v>
      </c>
    </row>
    <row r="61" spans="2:24" ht="13.5">
      <c r="B61" s="26" t="s">
        <v>13</v>
      </c>
      <c r="C61" s="26" t="s">
        <v>31</v>
      </c>
      <c r="D61" s="27" t="s">
        <v>18</v>
      </c>
      <c r="E61" s="29" t="e">
        <f>E39</f>
        <v>#REF!</v>
      </c>
      <c r="F61" s="29" t="e">
        <f>ROUND(E65*(1+F67),6)</f>
        <v>#REF!</v>
      </c>
      <c r="G61" s="29" t="e">
        <f>ROUND(F65*(1+G67),6)</f>
        <v>#REF!</v>
      </c>
      <c r="H61" s="29" t="e">
        <f>ROUND(G65*(1+H67),6)</f>
        <v>#REF!</v>
      </c>
      <c r="I61" s="29" t="e">
        <f>ROUND((H65*(1+I67)),6)</f>
        <v>#REF!</v>
      </c>
      <c r="J61" s="29" t="e">
        <f>ROUND((I65*(1+J67)),6)</f>
        <v>#REF!</v>
      </c>
      <c r="K61" s="29" t="e">
        <f>ROUND((J65*(1+K67)),6)</f>
        <v>#REF!</v>
      </c>
      <c r="L61" s="29" t="e">
        <f>ROUND((K65*(1+L67)),6)</f>
        <v>#REF!</v>
      </c>
      <c r="N61" s="77">
        <v>-8.947983167988278</v>
      </c>
      <c r="O61" s="77">
        <v>-8.248730456577253</v>
      </c>
      <c r="P61" s="77">
        <v>-11.964175658633899</v>
      </c>
      <c r="Q61" s="77">
        <v>-11.964175658633899</v>
      </c>
      <c r="R61" s="77">
        <v>-11.964175658633899</v>
      </c>
      <c r="S61" s="9"/>
      <c r="T61" s="73" t="e">
        <f t="shared" si="26"/>
        <v>#REF!</v>
      </c>
      <c r="U61" s="73" t="e">
        <f t="shared" si="22"/>
        <v>#REF!</v>
      </c>
      <c r="V61" s="73" t="e">
        <f t="shared" si="23"/>
        <v>#REF!</v>
      </c>
      <c r="W61" s="73" t="e">
        <f t="shared" si="24"/>
        <v>#REF!</v>
      </c>
      <c r="X61" s="73" t="e">
        <f t="shared" si="25"/>
        <v>#REF!</v>
      </c>
    </row>
    <row r="62" spans="2:24" ht="13.5">
      <c r="B62" s="18"/>
      <c r="C62" s="18"/>
      <c r="D62" s="28"/>
      <c r="E62" s="34"/>
      <c r="F62" s="34"/>
      <c r="G62" s="35"/>
      <c r="H62" s="36"/>
      <c r="I62" s="36"/>
      <c r="J62" s="36"/>
      <c r="K62" s="36"/>
      <c r="L62" s="36"/>
      <c r="N62" s="82"/>
      <c r="O62" s="82"/>
      <c r="P62" s="82"/>
      <c r="Q62" s="82"/>
      <c r="R62" s="82"/>
      <c r="S62" s="9"/>
      <c r="T62" s="73">
        <f t="shared" si="26"/>
        <v>0</v>
      </c>
      <c r="U62" s="73">
        <f t="shared" si="22"/>
        <v>0</v>
      </c>
      <c r="V62" s="73">
        <f t="shared" si="23"/>
        <v>0</v>
      </c>
      <c r="W62" s="73">
        <f t="shared" si="24"/>
        <v>0</v>
      </c>
      <c r="X62" s="73">
        <f t="shared" si="25"/>
        <v>0</v>
      </c>
    </row>
    <row r="63" spans="2:24" ht="13.5">
      <c r="B63" s="25" t="s">
        <v>14</v>
      </c>
      <c r="C63" s="25" t="s">
        <v>33</v>
      </c>
      <c r="D63" s="27" t="s">
        <v>18</v>
      </c>
      <c r="E63" s="37" t="e">
        <f>E50+E51+E52+E53-E54+E56-E61</f>
        <v>#REF!</v>
      </c>
      <c r="F63" s="37" t="e">
        <f>F50+F51+F52+F53-F54+F56-F61</f>
        <v>#REF!</v>
      </c>
      <c r="G63" s="37" t="e">
        <f>G50+G51+G52+G53-G54+G56-G61</f>
        <v>#REF!</v>
      </c>
      <c r="H63" s="37" t="e">
        <f>H50+H51+H52+H53-H54+H56-H61</f>
        <v>#REF!</v>
      </c>
      <c r="I63" s="37" t="e">
        <f>I50+I51+I52+I53+I55+I57+I59+I60+I56-I61</f>
        <v>#REF!</v>
      </c>
      <c r="J63" s="37" t="e">
        <f>J50+J51+J52+J53+J55+J57+J59+J60+J56-J61</f>
        <v>#REF!</v>
      </c>
      <c r="K63" s="37" t="e">
        <f>K50+K51+K52+K53+K55+K57+K59+K60+K56-K61</f>
        <v>#REF!</v>
      </c>
      <c r="L63" s="37" t="e">
        <f>L50+L51+L52+L53+L55+L57+L59+L60+L56-L61</f>
        <v>#REF!</v>
      </c>
      <c r="N63" s="77">
        <v>318.529933626713</v>
      </c>
      <c r="O63" s="77">
        <v>339.41221639665065</v>
      </c>
      <c r="P63" s="77">
        <v>357.2664529568732</v>
      </c>
      <c r="Q63" s="77">
        <v>357.2664529568732</v>
      </c>
      <c r="R63" s="77">
        <v>357.2664529568732</v>
      </c>
      <c r="S63" s="9"/>
      <c r="T63" s="73" t="e">
        <f t="shared" si="26"/>
        <v>#REF!</v>
      </c>
      <c r="U63" s="73" t="e">
        <f t="shared" si="22"/>
        <v>#REF!</v>
      </c>
      <c r="V63" s="73" t="e">
        <f t="shared" si="23"/>
        <v>#REF!</v>
      </c>
      <c r="W63" s="73" t="e">
        <f t="shared" si="24"/>
        <v>#REF!</v>
      </c>
      <c r="X63" s="73" t="e">
        <f t="shared" si="25"/>
        <v>#REF!</v>
      </c>
    </row>
    <row r="64" spans="2:24" ht="13.5">
      <c r="B64" s="25" t="s">
        <v>39</v>
      </c>
      <c r="C64" s="25" t="s">
        <v>30</v>
      </c>
      <c r="D64" s="27" t="s">
        <v>18</v>
      </c>
      <c r="E64" s="29" t="e">
        <f aca="true" t="shared" si="27" ref="E64:J64">E42</f>
        <v>#REF!</v>
      </c>
      <c r="F64" s="29" t="e">
        <f t="shared" si="27"/>
        <v>#REF!</v>
      </c>
      <c r="G64" s="29" t="e">
        <f t="shared" si="27"/>
        <v>#REF!</v>
      </c>
      <c r="H64" s="29" t="e">
        <f t="shared" si="27"/>
        <v>#REF!</v>
      </c>
      <c r="I64" s="29" t="e">
        <f t="shared" si="27"/>
        <v>#REF!</v>
      </c>
      <c r="J64" s="29" t="e">
        <f t="shared" si="27"/>
        <v>#REF!</v>
      </c>
      <c r="K64" s="29" t="e">
        <f>K42</f>
        <v>#REF!</v>
      </c>
      <c r="L64" s="29" t="e">
        <f>L42</f>
        <v>#REF!</v>
      </c>
      <c r="N64" s="78">
        <v>310.68371422542197</v>
      </c>
      <c r="O64" s="78">
        <v>327.507564</v>
      </c>
      <c r="P64" s="78">
        <v>345.427802</v>
      </c>
      <c r="Q64" s="78">
        <v>345.427802</v>
      </c>
      <c r="R64" s="78">
        <v>345.427802</v>
      </c>
      <c r="S64" s="10"/>
      <c r="T64" s="73" t="e">
        <f t="shared" si="26"/>
        <v>#REF!</v>
      </c>
      <c r="U64" s="73" t="e">
        <f t="shared" si="22"/>
        <v>#REF!</v>
      </c>
      <c r="V64" s="73" t="e">
        <f t="shared" si="23"/>
        <v>#REF!</v>
      </c>
      <c r="W64" s="73" t="e">
        <f t="shared" si="24"/>
        <v>#REF!</v>
      </c>
      <c r="X64" s="73" t="e">
        <f t="shared" si="25"/>
        <v>#REF!</v>
      </c>
    </row>
    <row r="65" spans="2:24" ht="13.5">
      <c r="B65" s="25"/>
      <c r="C65" s="25" t="s">
        <v>34</v>
      </c>
      <c r="D65" s="27" t="s">
        <v>18</v>
      </c>
      <c r="E65" s="37" t="e">
        <f aca="true" t="shared" si="28" ref="E65:L65">E64-E63</f>
        <v>#REF!</v>
      </c>
      <c r="F65" s="37" t="e">
        <f t="shared" si="28"/>
        <v>#REF!</v>
      </c>
      <c r="G65" s="37" t="e">
        <f t="shared" si="28"/>
        <v>#REF!</v>
      </c>
      <c r="H65" s="37" t="e">
        <f t="shared" si="28"/>
        <v>#REF!</v>
      </c>
      <c r="I65" s="37" t="e">
        <f t="shared" si="28"/>
        <v>#REF!</v>
      </c>
      <c r="J65" s="37" t="e">
        <f t="shared" si="28"/>
        <v>#REF!</v>
      </c>
      <c r="K65" s="37" t="e">
        <f t="shared" si="28"/>
        <v>#REF!</v>
      </c>
      <c r="L65" s="37" t="e">
        <f t="shared" si="28"/>
        <v>#REF!</v>
      </c>
      <c r="N65" s="77">
        <v>-7.846219401291023</v>
      </c>
      <c r="O65" s="77">
        <v>-11.904652396650647</v>
      </c>
      <c r="P65" s="77">
        <v>-11.83865095687321</v>
      </c>
      <c r="Q65" s="77">
        <v>-11.83865095687321</v>
      </c>
      <c r="R65" s="77">
        <v>-11.83865095687321</v>
      </c>
      <c r="S65" s="62"/>
      <c r="T65" s="73" t="e">
        <f t="shared" si="26"/>
        <v>#REF!</v>
      </c>
      <c r="U65" s="73" t="e">
        <f t="shared" si="22"/>
        <v>#REF!</v>
      </c>
      <c r="V65" s="73" t="e">
        <f t="shared" si="23"/>
        <v>#REF!</v>
      </c>
      <c r="W65" s="73" t="e">
        <f t="shared" si="24"/>
        <v>#REF!</v>
      </c>
      <c r="X65" s="73" t="e">
        <f t="shared" si="25"/>
        <v>#REF!</v>
      </c>
    </row>
    <row r="66" spans="2:22" ht="12">
      <c r="B66" s="6"/>
      <c r="C66" s="6"/>
      <c r="D66" s="6"/>
      <c r="E66" s="6"/>
      <c r="F66" s="7" t="e">
        <f>$F$1</f>
        <v>#REF!</v>
      </c>
      <c r="G66" s="7" t="e">
        <f>$G$1</f>
        <v>#REF!</v>
      </c>
      <c r="H66" s="7" t="e">
        <f>$H$1</f>
        <v>#REF!</v>
      </c>
      <c r="I66" s="7" t="e">
        <f>$I$1</f>
        <v>#REF!</v>
      </c>
      <c r="J66" s="7" t="e">
        <f>$J$1</f>
        <v>#REF!</v>
      </c>
      <c r="K66" s="7" t="e">
        <f>$J$1</f>
        <v>#REF!</v>
      </c>
      <c r="L66" s="7" t="e">
        <f>$J$1</f>
        <v>#REF!</v>
      </c>
      <c r="P66" s="41"/>
      <c r="Q66" s="41"/>
      <c r="R66" s="41"/>
      <c r="S66" s="41"/>
      <c r="T66" s="41"/>
      <c r="U66" s="41"/>
      <c r="V66" s="38"/>
    </row>
    <row r="67" spans="2:22" ht="12">
      <c r="B67" s="6"/>
      <c r="C67" s="6"/>
      <c r="D67" s="6"/>
      <c r="E67" s="6"/>
      <c r="F67" s="7" t="e">
        <f>IF(E64&gt;E63,3%+F66,F66)</f>
        <v>#REF!</v>
      </c>
      <c r="G67" s="7" t="e">
        <f>IF(F64&gt;F63,3%+G66,G66)</f>
        <v>#REF!</v>
      </c>
      <c r="H67" s="7" t="e">
        <f>IF(G64&gt;G63,3%+H66,H66)</f>
        <v>#REF!</v>
      </c>
      <c r="I67" s="38" t="e">
        <f>(IF(H64&gt;(H63*1.03),3%,IF(H64&lt;(H63*0.97),0,1.5%)))+I66</f>
        <v>#REF!</v>
      </c>
      <c r="J67" s="38" t="e">
        <f>(IF(I64&gt;(I63*1.03),3%,IF(I64&lt;(I63*0.97),0,1.5%)))+J66</f>
        <v>#REF!</v>
      </c>
      <c r="K67" s="38" t="e">
        <f>(IF(J64&gt;(J63*1.03),3%,IF(J64&lt;(J63*0.97),0,1.5%)))+K66</f>
        <v>#REF!</v>
      </c>
      <c r="L67" s="38" t="e">
        <f>(IF(K64&gt;(K63*1.03),3%,IF(K64&lt;(K63*0.97),0,1.5%)))+L66</f>
        <v>#REF!</v>
      </c>
      <c r="S67" s="59"/>
      <c r="T67" s="59"/>
      <c r="U67" s="59"/>
      <c r="V67" s="59"/>
    </row>
    <row r="68" spans="3:26" ht="16.5" thickBot="1">
      <c r="C68" s="104" t="s">
        <v>65</v>
      </c>
      <c r="D68" s="123"/>
      <c r="E68" s="123"/>
      <c r="F68" s="105" t="s">
        <v>21</v>
      </c>
      <c r="G68" s="106" t="s">
        <v>22</v>
      </c>
      <c r="H68" s="107" t="s">
        <v>19</v>
      </c>
      <c r="P68" s="41"/>
      <c r="Q68" s="41"/>
      <c r="R68" s="41"/>
      <c r="S68" s="41"/>
      <c r="T68" s="41"/>
      <c r="U68" s="41"/>
      <c r="V68" s="38"/>
      <c r="W68" s="58"/>
      <c r="X68" s="58"/>
      <c r="Y68" s="58"/>
      <c r="Z68" s="58"/>
    </row>
    <row r="69" spans="3:22" ht="15.75">
      <c r="C69" s="108" t="s">
        <v>47</v>
      </c>
      <c r="D69" s="124"/>
      <c r="E69" s="124"/>
      <c r="F69" s="109" t="e">
        <f>F54-F10</f>
        <v>#REF!</v>
      </c>
      <c r="G69" s="110" t="e">
        <f>F69</f>
        <v>#REF!</v>
      </c>
      <c r="H69" s="111"/>
      <c r="I69" s="43"/>
      <c r="J69" s="42"/>
      <c r="K69" s="42"/>
      <c r="L69" s="42"/>
      <c r="S69" s="59"/>
      <c r="T69" s="59"/>
      <c r="U69" s="59"/>
      <c r="V69" s="59"/>
    </row>
    <row r="70" spans="3:22" ht="15.75">
      <c r="C70" s="112" t="s">
        <v>49</v>
      </c>
      <c r="D70" s="125"/>
      <c r="E70" s="125"/>
      <c r="F70" s="113"/>
      <c r="G70" s="114" t="e">
        <f>F69*G23</f>
        <v>#REF!</v>
      </c>
      <c r="H70" s="115"/>
      <c r="I70" s="43"/>
      <c r="S70" s="59"/>
      <c r="T70" s="59"/>
      <c r="U70" s="59"/>
      <c r="V70" s="59"/>
    </row>
    <row r="71" spans="3:22" ht="15.75">
      <c r="C71" s="112" t="s">
        <v>48</v>
      </c>
      <c r="D71" s="125"/>
      <c r="E71" s="125"/>
      <c r="F71" s="113"/>
      <c r="G71" s="116" t="e">
        <f>G54-G10</f>
        <v>#REF!</v>
      </c>
      <c r="H71" s="115"/>
      <c r="I71" s="43"/>
      <c r="J71" s="42"/>
      <c r="K71" s="42"/>
      <c r="L71" s="42"/>
      <c r="S71" s="59"/>
      <c r="T71" s="59"/>
      <c r="U71" s="59"/>
      <c r="V71" s="59"/>
    </row>
    <row r="72" spans="3:22" ht="15.75">
      <c r="C72" s="112" t="s">
        <v>50</v>
      </c>
      <c r="D72" s="125"/>
      <c r="E72" s="125"/>
      <c r="F72" s="113"/>
      <c r="G72" s="113" t="e">
        <f>SUM(G69:G71)</f>
        <v>#REF!</v>
      </c>
      <c r="H72" s="115"/>
      <c r="I72" s="43"/>
      <c r="S72" s="59"/>
      <c r="T72" s="59"/>
      <c r="U72" s="59"/>
      <c r="V72" s="59"/>
    </row>
    <row r="73" spans="3:22" ht="15.75">
      <c r="C73" s="117" t="s">
        <v>51</v>
      </c>
      <c r="D73" s="126"/>
      <c r="E73" s="126"/>
      <c r="F73" s="118"/>
      <c r="G73" s="113" t="e">
        <f>G65-G21</f>
        <v>#REF!</v>
      </c>
      <c r="H73" s="115" t="e">
        <f>G73</f>
        <v>#REF!</v>
      </c>
      <c r="I73" s="43"/>
      <c r="S73" s="64"/>
      <c r="T73" s="64"/>
      <c r="U73" s="59"/>
      <c r="V73" s="59"/>
    </row>
    <row r="74" spans="3:22" ht="15.75">
      <c r="C74" s="112" t="s">
        <v>52</v>
      </c>
      <c r="D74" s="125"/>
      <c r="E74" s="125"/>
      <c r="F74" s="113"/>
      <c r="G74" s="113"/>
      <c r="H74" s="119" t="e">
        <f>G73*H23</f>
        <v>#REF!</v>
      </c>
      <c r="I74" s="43"/>
      <c r="J74" s="42"/>
      <c r="K74" s="42"/>
      <c r="L74" s="42"/>
      <c r="S74" s="59"/>
      <c r="T74" s="59"/>
      <c r="U74" s="59"/>
      <c r="V74" s="59"/>
    </row>
    <row r="75" spans="3:22" ht="15.75">
      <c r="C75" s="112" t="s">
        <v>53</v>
      </c>
      <c r="D75" s="125"/>
      <c r="E75" s="125"/>
      <c r="F75" s="113"/>
      <c r="G75" s="113"/>
      <c r="H75" s="120" t="e">
        <f>H54-H10</f>
        <v>#REF!</v>
      </c>
      <c r="I75" s="43"/>
      <c r="S75" s="59"/>
      <c r="T75" s="59"/>
      <c r="U75" s="59"/>
      <c r="V75" s="59"/>
    </row>
    <row r="76" spans="3:22" ht="15.75">
      <c r="C76" s="112" t="s">
        <v>55</v>
      </c>
      <c r="D76" s="125"/>
      <c r="E76" s="125"/>
      <c r="F76" s="113"/>
      <c r="G76" s="113"/>
      <c r="H76" s="115" t="e">
        <f>SUM(H73:H75)</f>
        <v>#REF!</v>
      </c>
      <c r="I76" s="43"/>
      <c r="S76" s="59"/>
      <c r="T76" s="59"/>
      <c r="U76" s="59"/>
      <c r="V76" s="59"/>
    </row>
    <row r="77" spans="3:22" ht="15.75">
      <c r="C77" s="117" t="s">
        <v>54</v>
      </c>
      <c r="D77" s="126"/>
      <c r="E77" s="126"/>
      <c r="F77" s="118"/>
      <c r="G77" s="113"/>
      <c r="H77" s="115" t="e">
        <f>H65-H21</f>
        <v>#REF!</v>
      </c>
      <c r="I77" s="43"/>
      <c r="S77" s="64"/>
      <c r="T77" s="64"/>
      <c r="U77" s="64"/>
      <c r="V77" s="59"/>
    </row>
    <row r="78" spans="3:22" ht="16.5" thickBot="1">
      <c r="C78" s="127"/>
      <c r="D78" s="128"/>
      <c r="E78" s="128"/>
      <c r="F78" s="128"/>
      <c r="G78" s="128"/>
      <c r="H78" s="129"/>
      <c r="I78" s="59"/>
      <c r="S78" s="59"/>
      <c r="T78" s="59"/>
      <c r="U78" s="59"/>
      <c r="V78" s="59"/>
    </row>
    <row r="79" spans="3:22" ht="15.75">
      <c r="C79" s="121" t="s">
        <v>61</v>
      </c>
      <c r="D79" s="124"/>
      <c r="E79" s="124"/>
      <c r="F79" s="124"/>
      <c r="G79" s="124"/>
      <c r="H79" s="130" t="e">
        <f>F69+G71+H75</f>
        <v>#REF!</v>
      </c>
      <c r="I79" s="59"/>
      <c r="S79" s="59"/>
      <c r="T79" s="59"/>
      <c r="U79" s="59"/>
      <c r="V79" s="59"/>
    </row>
    <row r="80" spans="3:22" ht="15.75">
      <c r="C80" s="117" t="s">
        <v>62</v>
      </c>
      <c r="D80" s="125"/>
      <c r="E80" s="125"/>
      <c r="F80" s="125"/>
      <c r="G80" s="125"/>
      <c r="H80" s="119" t="e">
        <f>G70+H74</f>
        <v>#REF!</v>
      </c>
      <c r="I80" s="59"/>
      <c r="S80" s="59"/>
      <c r="T80" s="59"/>
      <c r="U80" s="59"/>
      <c r="V80" s="59"/>
    </row>
    <row r="81" spans="3:22" ht="16.5" thickBot="1">
      <c r="C81" s="122" t="s">
        <v>63</v>
      </c>
      <c r="D81" s="128"/>
      <c r="E81" s="128"/>
      <c r="F81" s="128"/>
      <c r="G81" s="128"/>
      <c r="H81" s="131" t="e">
        <f>H79+H80</f>
        <v>#REF!</v>
      </c>
      <c r="I81" s="64"/>
      <c r="S81" s="59"/>
      <c r="T81" s="59"/>
      <c r="U81" s="59"/>
      <c r="V81" s="64"/>
    </row>
    <row r="82" spans="9:22" ht="12">
      <c r="I82" s="59"/>
      <c r="S82" s="59"/>
      <c r="T82" s="59"/>
      <c r="U82" s="59"/>
      <c r="V82" s="59"/>
    </row>
    <row r="83" spans="3:22" ht="12">
      <c r="C83" s="86" t="s">
        <v>59</v>
      </c>
      <c r="I83" s="64"/>
      <c r="S83" s="59"/>
      <c r="T83" s="59"/>
      <c r="U83" s="59"/>
      <c r="V83" s="64"/>
    </row>
    <row r="84" spans="3:22" ht="12.75">
      <c r="C84" s="47" t="s">
        <v>47</v>
      </c>
      <c r="F84" s="44" t="e">
        <f>F54-F32</f>
        <v>#REF!</v>
      </c>
      <c r="G84" s="43" t="e">
        <f>F84</f>
        <v>#REF!</v>
      </c>
      <c r="H84" s="43"/>
      <c r="I84" s="59"/>
      <c r="S84" s="59"/>
      <c r="T84" s="59"/>
      <c r="U84" s="59"/>
      <c r="V84" s="59"/>
    </row>
    <row r="85" spans="3:22" ht="12.75">
      <c r="C85" s="47" t="s">
        <v>49</v>
      </c>
      <c r="F85" s="43"/>
      <c r="G85" s="45" t="e">
        <f>F84*G45</f>
        <v>#REF!</v>
      </c>
      <c r="H85" s="43"/>
      <c r="I85" s="64"/>
      <c r="S85" s="59"/>
      <c r="T85" s="59"/>
      <c r="U85" s="59"/>
      <c r="V85" s="64"/>
    </row>
    <row r="86" spans="3:22" ht="12.75">
      <c r="C86" s="47" t="s">
        <v>48</v>
      </c>
      <c r="F86" s="43"/>
      <c r="G86" s="44" t="e">
        <f>G54-G32</f>
        <v>#REF!</v>
      </c>
      <c r="H86" s="43"/>
      <c r="V86" s="65"/>
    </row>
    <row r="87" spans="3:8" ht="12.75">
      <c r="C87" s="47" t="s">
        <v>50</v>
      </c>
      <c r="F87" s="43"/>
      <c r="G87" s="43" t="e">
        <f>SUM(G84:G86)</f>
        <v>#REF!</v>
      </c>
      <c r="H87" s="43"/>
    </row>
    <row r="88" spans="3:8" ht="12.75">
      <c r="C88" s="48" t="s">
        <v>51</v>
      </c>
      <c r="D88" s="3"/>
      <c r="E88" s="3"/>
      <c r="F88" s="46"/>
      <c r="G88" s="46" t="e">
        <f>G65-G43</f>
        <v>#REF!</v>
      </c>
      <c r="H88" s="43" t="e">
        <f>G88</f>
        <v>#REF!</v>
      </c>
    </row>
    <row r="89" spans="3:8" ht="12.75">
      <c r="C89" s="47" t="s">
        <v>52</v>
      </c>
      <c r="F89" s="43"/>
      <c r="G89" s="43"/>
      <c r="H89" s="45" t="e">
        <f>G88*H67</f>
        <v>#REF!</v>
      </c>
    </row>
    <row r="90" spans="3:8" ht="12.75">
      <c r="C90" s="47" t="s">
        <v>53</v>
      </c>
      <c r="F90" s="43"/>
      <c r="G90" s="43"/>
      <c r="H90" s="44" t="e">
        <f>H54-H32</f>
        <v>#REF!</v>
      </c>
    </row>
    <row r="91" spans="3:8" ht="12.75">
      <c r="C91" s="47" t="s">
        <v>55</v>
      </c>
      <c r="F91" s="43"/>
      <c r="G91" s="43"/>
      <c r="H91" s="43" t="e">
        <f>SUM(H88:H90)</f>
        <v>#REF!</v>
      </c>
    </row>
    <row r="92" spans="3:8" ht="12.75">
      <c r="C92" s="48" t="s">
        <v>54</v>
      </c>
      <c r="D92" s="3"/>
      <c r="E92" s="3"/>
      <c r="F92" s="46"/>
      <c r="G92" s="46"/>
      <c r="H92" s="46" t="e">
        <f>H65-H43</f>
        <v>#REF!</v>
      </c>
    </row>
    <row r="93" spans="3:8" ht="12.75">
      <c r="C93" s="84"/>
      <c r="D93" s="4"/>
      <c r="E93" s="4"/>
      <c r="F93" s="59"/>
      <c r="G93" s="59"/>
      <c r="H93" s="59"/>
    </row>
    <row r="94" spans="3:8" ht="12.75">
      <c r="C94" s="48" t="s">
        <v>61</v>
      </c>
      <c r="H94" s="14" t="e">
        <f>F84+G86+H90</f>
        <v>#REF!</v>
      </c>
    </row>
    <row r="95" spans="3:8" ht="12.75">
      <c r="C95" s="48" t="s">
        <v>62</v>
      </c>
      <c r="H95" s="14" t="e">
        <f>G85+H89</f>
        <v>#REF!</v>
      </c>
    </row>
    <row r="96" spans="3:8" ht="12.75">
      <c r="C96" s="48" t="s">
        <v>63</v>
      </c>
      <c r="H96" s="14" t="e">
        <f>H94+H95</f>
        <v>#REF!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96"/>
  <sheetViews>
    <sheetView zoomScale="75" zoomScaleNormal="75" workbookViewId="0" topLeftCell="G40">
      <selection activeCell="L38" sqref="L38"/>
    </sheetView>
  </sheetViews>
  <sheetFormatPr defaultColWidth="8.8515625" defaultRowHeight="12.75"/>
  <cols>
    <col min="1" max="1" width="8.8515625" style="0" customWidth="1"/>
    <col min="2" max="2" width="10.00390625" style="0" bestFit="1" customWidth="1"/>
    <col min="3" max="3" width="90.140625" style="0" bestFit="1" customWidth="1"/>
    <col min="4" max="4" width="8.8515625" style="0" customWidth="1"/>
    <col min="5" max="5" width="9.00390625" style="0" bestFit="1" customWidth="1"/>
    <col min="6" max="7" width="13.7109375" style="0" bestFit="1" customWidth="1"/>
    <col min="8" max="8" width="13.7109375" style="6" bestFit="1" customWidth="1"/>
    <col min="9" max="9" width="9.421875" style="6" bestFit="1" customWidth="1"/>
    <col min="10" max="10" width="9.421875" style="0" bestFit="1" customWidth="1"/>
    <col min="11" max="13" width="8.8515625" style="0" customWidth="1"/>
    <col min="14" max="15" width="9.140625" style="4" customWidth="1"/>
    <col min="16" max="16" width="10.421875" style="4" bestFit="1" customWidth="1"/>
    <col min="17" max="18" width="10.421875" style="4" customWidth="1"/>
    <col min="19" max="19" width="11.8515625" style="4" bestFit="1" customWidth="1"/>
    <col min="20" max="20" width="13.421875" style="4" bestFit="1" customWidth="1"/>
    <col min="21" max="22" width="15.140625" style="4" bestFit="1" customWidth="1"/>
    <col min="23" max="28" width="9.140625" style="4" customWidth="1"/>
  </cols>
  <sheetData>
    <row r="1" spans="3:10" ht="12">
      <c r="C1" t="s">
        <v>57</v>
      </c>
      <c r="F1" s="85" t="e">
        <f>#REF!</f>
        <v>#REF!</v>
      </c>
      <c r="G1" s="85" t="e">
        <f>#REF!</f>
        <v>#REF!</v>
      </c>
      <c r="H1" s="85" t="e">
        <f>#REF!</f>
        <v>#REF!</v>
      </c>
      <c r="I1" s="85" t="e">
        <f>#REF!</f>
        <v>#REF!</v>
      </c>
      <c r="J1" s="85" t="e">
        <f>#REF!</f>
        <v>#REF!</v>
      </c>
    </row>
    <row r="3" spans="1:18" ht="13.5">
      <c r="A3" s="6"/>
      <c r="B3" s="17"/>
      <c r="C3" s="18" t="s">
        <v>56</v>
      </c>
      <c r="D3" s="19" t="s">
        <v>29</v>
      </c>
      <c r="E3" s="20" t="s">
        <v>20</v>
      </c>
      <c r="F3" s="21" t="str">
        <f aca="true" t="shared" si="0" ref="F3:L3">LEFT(E3,4)+1&amp;"/"&amp;TEXT(RIGHT(E3,2)+1,"00")</f>
        <v>2005/06</v>
      </c>
      <c r="G3" s="22" t="str">
        <f t="shared" si="0"/>
        <v>2006/07</v>
      </c>
      <c r="H3" s="23" t="str">
        <f t="shared" si="0"/>
        <v>2007/08</v>
      </c>
      <c r="I3" s="24" t="str">
        <f t="shared" si="0"/>
        <v>2008/09</v>
      </c>
      <c r="J3" s="24" t="str">
        <f t="shared" si="0"/>
        <v>2009/10</v>
      </c>
      <c r="K3" s="24" t="str">
        <f t="shared" si="0"/>
        <v>2010/11</v>
      </c>
      <c r="L3" s="24" t="str">
        <f t="shared" si="0"/>
        <v>2011/12</v>
      </c>
      <c r="N3" s="74" t="str">
        <f>H3</f>
        <v>2007/08</v>
      </c>
      <c r="O3" s="75" t="str">
        <f>I3</f>
        <v>2008/09</v>
      </c>
      <c r="P3" s="75" t="str">
        <f>J3</f>
        <v>2009/10</v>
      </c>
      <c r="Q3" s="75" t="str">
        <f>K3</f>
        <v>2010/11</v>
      </c>
      <c r="R3" s="75" t="str">
        <f>L3</f>
        <v>2011/12</v>
      </c>
    </row>
    <row r="4" spans="1:22" ht="13.5">
      <c r="A4" s="6"/>
      <c r="B4" s="25"/>
      <c r="C4" s="25"/>
      <c r="D4" s="25"/>
      <c r="E4" s="25"/>
      <c r="F4" s="25"/>
      <c r="H4" s="23"/>
      <c r="I4" s="23"/>
      <c r="N4" s="74"/>
      <c r="O4" s="74"/>
      <c r="P4" s="74"/>
      <c r="Q4" s="74"/>
      <c r="R4" s="74"/>
      <c r="S4" s="8"/>
      <c r="T4" s="8"/>
      <c r="U4" s="8"/>
      <c r="V4" s="40"/>
    </row>
    <row r="5" spans="1:26" ht="13.5">
      <c r="A5" s="6"/>
      <c r="B5" s="25"/>
      <c r="C5" s="25"/>
      <c r="D5" s="25"/>
      <c r="E5" s="25" t="e">
        <f aca="true" t="shared" si="1" ref="E5:J5">IF(E19&gt;E20,"under","over")</f>
        <v>#REF!</v>
      </c>
      <c r="F5" s="25" t="e">
        <f t="shared" si="1"/>
        <v>#REF!</v>
      </c>
      <c r="G5" s="25" t="e">
        <f t="shared" si="1"/>
        <v>#REF!</v>
      </c>
      <c r="H5" s="25" t="e">
        <f t="shared" si="1"/>
        <v>#REF!</v>
      </c>
      <c r="I5" s="25" t="e">
        <f t="shared" si="1"/>
        <v>#REF!</v>
      </c>
      <c r="J5" s="25" t="e">
        <f t="shared" si="1"/>
        <v>#REF!</v>
      </c>
      <c r="K5" s="25" t="e">
        <f>IF(K19&gt;K20,"under","over")</f>
        <v>#REF!</v>
      </c>
      <c r="L5" s="25" t="e">
        <f>IF(L19&gt;L20,"under","over")</f>
        <v>#REF!</v>
      </c>
      <c r="N5" s="15"/>
      <c r="O5" s="15"/>
      <c r="P5" s="15"/>
      <c r="Q5" s="15"/>
      <c r="R5" s="15"/>
      <c r="S5" s="12"/>
      <c r="T5" s="12"/>
      <c r="U5" s="12"/>
      <c r="V5" s="12"/>
      <c r="Y5" s="12"/>
      <c r="Z5" s="12"/>
    </row>
    <row r="6" spans="1:28" ht="13.5">
      <c r="A6" s="6"/>
      <c r="B6" s="26" t="s">
        <v>23</v>
      </c>
      <c r="C6" s="26" t="s">
        <v>38</v>
      </c>
      <c r="D6" s="27" t="s">
        <v>18</v>
      </c>
      <c r="E6" s="29" t="e">
        <f>ROUND(#REF!/1000000,6)</f>
        <v>#REF!</v>
      </c>
      <c r="F6" s="29" t="e">
        <f>ROUND(#REF!/1000000,6)</f>
        <v>#REF!</v>
      </c>
      <c r="G6" s="29" t="e">
        <f>ROUND(#REF!/1000000,6)</f>
        <v>#REF!</v>
      </c>
      <c r="H6" s="29" t="e">
        <f>ROUND(#REF!/1000000,6)</f>
        <v>#REF!</v>
      </c>
      <c r="I6" s="29" t="e">
        <f>ROUND(#REF!/1000000,6)</f>
        <v>#REF!</v>
      </c>
      <c r="J6" s="29" t="e">
        <f>ROUND(#REF!/1000000,6)</f>
        <v>#REF!</v>
      </c>
      <c r="K6" s="29" t="e">
        <f>ROUND(#REF!/1000000,6)</f>
        <v>#REF!</v>
      </c>
      <c r="L6" s="29" t="e">
        <f>ROUND(#REF!/1000000,6)</f>
        <v>#REF!</v>
      </c>
      <c r="N6" s="100">
        <v>193.7648416622401</v>
      </c>
      <c r="O6" s="100">
        <v>244.46755199999998</v>
      </c>
      <c r="P6" s="100">
        <v>264.166595</v>
      </c>
      <c r="Q6" s="100"/>
      <c r="R6" s="100"/>
      <c r="S6" s="49"/>
      <c r="T6" s="73" t="e">
        <f>H6-N6</f>
        <v>#REF!</v>
      </c>
      <c r="U6" s="73" t="e">
        <f aca="true" t="shared" si="2" ref="U6:U21">I6-O6</f>
        <v>#REF!</v>
      </c>
      <c r="V6" s="73" t="e">
        <f aca="true" t="shared" si="3" ref="V6:V21">J6-P6</f>
        <v>#REF!</v>
      </c>
      <c r="W6" s="73" t="e">
        <f aca="true" t="shared" si="4" ref="W6:W21">K6-Q6</f>
        <v>#REF!</v>
      </c>
      <c r="X6" s="73" t="e">
        <f aca="true" t="shared" si="5" ref="X6:X21">L6-R6</f>
        <v>#REF!</v>
      </c>
      <c r="Y6" s="52"/>
      <c r="Z6" s="52"/>
      <c r="AA6" s="60"/>
      <c r="AB6" s="60"/>
    </row>
    <row r="7" spans="1:28" ht="13.5">
      <c r="A7" s="6"/>
      <c r="B7" s="26" t="s">
        <v>0</v>
      </c>
      <c r="C7" s="26" t="s">
        <v>37</v>
      </c>
      <c r="D7" s="27" t="s">
        <v>18</v>
      </c>
      <c r="E7" s="29" t="e">
        <f>ROUND(#REF!/1000000,6)</f>
        <v>#REF!</v>
      </c>
      <c r="F7" s="29" t="e">
        <f>ROUND(#REF!/1000000,6)</f>
        <v>#REF!</v>
      </c>
      <c r="G7" s="29" t="e">
        <f>ROUND(#REF!/1000000,6)</f>
        <v>#REF!</v>
      </c>
      <c r="H7" s="29" t="e">
        <f>ROUND(#REF!/1000000,6)</f>
        <v>#REF!</v>
      </c>
      <c r="I7" s="29" t="e">
        <f>ROUND(#REF!/1000000,6)</f>
        <v>#REF!</v>
      </c>
      <c r="J7" s="29" t="e">
        <f>ROUND(#REF!/1000000,6)</f>
        <v>#REF!</v>
      </c>
      <c r="K7" s="29" t="e">
        <f>ROUND(#REF!/1000000,6)</f>
        <v>#REF!</v>
      </c>
      <c r="L7" s="29" t="e">
        <f>ROUND(#REF!/1000000,6)</f>
        <v>#REF!</v>
      </c>
      <c r="N7" s="101">
        <v>28.291863</v>
      </c>
      <c r="O7" s="102">
        <v>-0.32085659999999744</v>
      </c>
      <c r="P7" s="102">
        <v>-0.38016999999999757</v>
      </c>
      <c r="Q7" s="102"/>
      <c r="R7" s="102"/>
      <c r="S7" s="9"/>
      <c r="T7" s="73" t="e">
        <f aca="true" t="shared" si="6" ref="T7:T21">H7-N7</f>
        <v>#REF!</v>
      </c>
      <c r="U7" s="73" t="e">
        <f t="shared" si="2"/>
        <v>#REF!</v>
      </c>
      <c r="V7" s="73" t="e">
        <f t="shared" si="3"/>
        <v>#REF!</v>
      </c>
      <c r="W7" s="73" t="e">
        <f t="shared" si="4"/>
        <v>#REF!</v>
      </c>
      <c r="X7" s="73" t="e">
        <f t="shared" si="5"/>
        <v>#REF!</v>
      </c>
      <c r="Y7" s="52"/>
      <c r="Z7" s="52"/>
      <c r="AA7" s="60"/>
      <c r="AB7" s="60"/>
    </row>
    <row r="8" spans="1:28" ht="13.5">
      <c r="A8" s="6"/>
      <c r="B8" s="26" t="s">
        <v>6</v>
      </c>
      <c r="C8" s="26" t="s">
        <v>32</v>
      </c>
      <c r="D8" s="27" t="s">
        <v>18</v>
      </c>
      <c r="E8" s="30"/>
      <c r="F8" s="29" t="e">
        <f>ROUND(#REF!/1000000,6)</f>
        <v>#REF!</v>
      </c>
      <c r="G8" s="29" t="e">
        <f>ROUND(#REF!/1000000,6)</f>
        <v>#REF!</v>
      </c>
      <c r="H8" s="29" t="e">
        <f>ROUND(#REF!/1000000,6)</f>
        <v>#REF!</v>
      </c>
      <c r="I8" s="29" t="e">
        <f>ROUND(#REF!/1000000,6)</f>
        <v>#REF!</v>
      </c>
      <c r="J8" s="29" t="e">
        <f>ROUND(#REF!/1000000,6)</f>
        <v>#REF!</v>
      </c>
      <c r="K8" s="29" t="e">
        <f>ROUND(#REF!/1000000,6)</f>
        <v>#REF!</v>
      </c>
      <c r="L8" s="29" t="e">
        <f>ROUND(#REF!/1000000,6)</f>
        <v>#REF!</v>
      </c>
      <c r="N8" s="100">
        <v>1.3792605232499997</v>
      </c>
      <c r="O8" s="100">
        <v>1.8889636395</v>
      </c>
      <c r="P8" s="100">
        <v>2.0635892385</v>
      </c>
      <c r="Q8" s="100"/>
      <c r="R8" s="100"/>
      <c r="S8" s="9"/>
      <c r="T8" s="73" t="e">
        <f t="shared" si="6"/>
        <v>#REF!</v>
      </c>
      <c r="U8" s="73" t="e">
        <f t="shared" si="2"/>
        <v>#REF!</v>
      </c>
      <c r="V8" s="73" t="e">
        <f t="shared" si="3"/>
        <v>#REF!</v>
      </c>
      <c r="W8" s="73" t="e">
        <f t="shared" si="4"/>
        <v>#REF!</v>
      </c>
      <c r="X8" s="73" t="e">
        <f t="shared" si="5"/>
        <v>#REF!</v>
      </c>
      <c r="Y8" s="52"/>
      <c r="Z8" s="52"/>
      <c r="AA8" s="60"/>
      <c r="AB8" s="60"/>
    </row>
    <row r="9" spans="1:28" ht="13.5">
      <c r="A9" s="6"/>
      <c r="B9" s="26" t="s">
        <v>8</v>
      </c>
      <c r="C9" s="26" t="s">
        <v>35</v>
      </c>
      <c r="D9" s="27" t="s">
        <v>18</v>
      </c>
      <c r="E9" s="30"/>
      <c r="F9" s="30"/>
      <c r="G9" s="31"/>
      <c r="H9" s="29" t="e">
        <f>ROUND(#REF!/1000000,6)</f>
        <v>#REF!</v>
      </c>
      <c r="I9" s="29" t="e">
        <f>ROUND(#REF!/1000000,6)</f>
        <v>#REF!</v>
      </c>
      <c r="J9" s="29" t="e">
        <f>ROUND(#REF!/1000000,6)</f>
        <v>#REF!</v>
      </c>
      <c r="K9" s="29" t="e">
        <f>ROUND(#REF!/1000000,6)</f>
        <v>#REF!</v>
      </c>
      <c r="L9" s="29" t="e">
        <f>ROUND(#REF!/1000000,6)</f>
        <v>#REF!</v>
      </c>
      <c r="N9" s="102">
        <v>0</v>
      </c>
      <c r="O9" s="102">
        <v>0</v>
      </c>
      <c r="P9" s="102">
        <v>0</v>
      </c>
      <c r="Q9" s="102"/>
      <c r="R9" s="102"/>
      <c r="S9" s="9"/>
      <c r="T9" s="73" t="e">
        <f t="shared" si="6"/>
        <v>#REF!</v>
      </c>
      <c r="U9" s="73" t="e">
        <f t="shared" si="2"/>
        <v>#REF!</v>
      </c>
      <c r="V9" s="73" t="e">
        <f t="shared" si="3"/>
        <v>#REF!</v>
      </c>
      <c r="W9" s="73" t="e">
        <f t="shared" si="4"/>
        <v>#REF!</v>
      </c>
      <c r="X9" s="73" t="e">
        <f t="shared" si="5"/>
        <v>#REF!</v>
      </c>
      <c r="Y9" s="52"/>
      <c r="Z9" s="52"/>
      <c r="AA9" s="60"/>
      <c r="AB9" s="60"/>
    </row>
    <row r="10" spans="1:28" ht="13.5">
      <c r="A10" s="6"/>
      <c r="B10" s="26" t="s">
        <v>24</v>
      </c>
      <c r="C10" s="26" t="s">
        <v>40</v>
      </c>
      <c r="D10" s="27" t="s">
        <v>18</v>
      </c>
      <c r="E10" s="29" t="e">
        <f>ROUND(#REF!/1000000,6)</f>
        <v>#REF!</v>
      </c>
      <c r="F10" s="29" t="e">
        <f>ROUND(#REF!/1000000,6)</f>
        <v>#REF!</v>
      </c>
      <c r="G10" s="29" t="e">
        <f>ROUND(#REF!/1000000,6)</f>
        <v>#REF!</v>
      </c>
      <c r="H10" s="29" t="e">
        <f>ROUND(#REF!/1000000,6)</f>
        <v>#REF!</v>
      </c>
      <c r="I10" s="32"/>
      <c r="J10" s="32"/>
      <c r="K10" s="32"/>
      <c r="L10" s="32"/>
      <c r="N10" s="56">
        <v>-4.124081335027412</v>
      </c>
      <c r="O10" s="57"/>
      <c r="P10" s="57"/>
      <c r="Q10" s="57"/>
      <c r="R10" s="57"/>
      <c r="S10" s="49"/>
      <c r="T10" s="73" t="e">
        <f t="shared" si="6"/>
        <v>#REF!</v>
      </c>
      <c r="U10" s="73">
        <f t="shared" si="2"/>
        <v>0</v>
      </c>
      <c r="V10" s="73">
        <f t="shared" si="3"/>
        <v>0</v>
      </c>
      <c r="W10" s="73">
        <f t="shared" si="4"/>
        <v>0</v>
      </c>
      <c r="X10" s="73">
        <f t="shared" si="5"/>
        <v>0</v>
      </c>
      <c r="Y10" s="61"/>
      <c r="Z10" s="61"/>
      <c r="AA10" s="60"/>
      <c r="AB10" s="60"/>
    </row>
    <row r="11" spans="1:28" ht="13.5">
      <c r="A11" s="6"/>
      <c r="B11" s="26" t="s">
        <v>5</v>
      </c>
      <c r="C11" s="26" t="s">
        <v>41</v>
      </c>
      <c r="D11" s="27" t="s">
        <v>18</v>
      </c>
      <c r="E11" s="30"/>
      <c r="F11" s="30"/>
      <c r="G11" s="31"/>
      <c r="H11" s="32"/>
      <c r="I11" s="29" t="e">
        <f>ROUND(#REF!/1000000,6)</f>
        <v>#REF!</v>
      </c>
      <c r="J11" s="29" t="e">
        <f>ROUND(#REF!/1000000,6)</f>
        <v>#REF!</v>
      </c>
      <c r="K11" s="29" t="e">
        <f>ROUND(#REF!/1000000,6)</f>
        <v>#REF!</v>
      </c>
      <c r="L11" s="29" t="e">
        <f>ROUND(#REF!/1000000,6)</f>
        <v>#REF!</v>
      </c>
      <c r="N11" s="57"/>
      <c r="O11" s="56">
        <v>-4.628049560835379</v>
      </c>
      <c r="P11" s="56">
        <v>0.6305374392305367</v>
      </c>
      <c r="Q11" s="56"/>
      <c r="R11" s="56"/>
      <c r="S11" s="9"/>
      <c r="T11" s="73">
        <f t="shared" si="6"/>
        <v>0</v>
      </c>
      <c r="U11" s="73" t="e">
        <f t="shared" si="2"/>
        <v>#REF!</v>
      </c>
      <c r="V11" s="73" t="e">
        <f t="shared" si="3"/>
        <v>#REF!</v>
      </c>
      <c r="W11" s="73" t="e">
        <f t="shared" si="4"/>
        <v>#REF!</v>
      </c>
      <c r="X11" s="73" t="e">
        <f t="shared" si="5"/>
        <v>#REF!</v>
      </c>
      <c r="Y11" s="61"/>
      <c r="Z11" s="61"/>
      <c r="AA11" s="60"/>
      <c r="AB11" s="60"/>
    </row>
    <row r="12" spans="1:28" ht="13.5">
      <c r="A12" s="6"/>
      <c r="B12" s="25" t="s">
        <v>7</v>
      </c>
      <c r="C12" s="25" t="s">
        <v>36</v>
      </c>
      <c r="D12" s="27" t="s">
        <v>18</v>
      </c>
      <c r="E12" s="30"/>
      <c r="F12" s="30"/>
      <c r="G12" s="31"/>
      <c r="H12" s="29" t="e">
        <f>ROUND(#REF!/1000000,26)</f>
        <v>#REF!</v>
      </c>
      <c r="I12" s="29" t="e">
        <f>ROUND(#REF!/1000000,26)</f>
        <v>#REF!</v>
      </c>
      <c r="J12" s="29" t="e">
        <f>ROUND(#REF!/1000000,26)</f>
        <v>#REF!</v>
      </c>
      <c r="K12" s="29" t="e">
        <f>ROUND(#REF!/1000000,26)</f>
        <v>#REF!</v>
      </c>
      <c r="L12" s="29" t="e">
        <f>ROUND(#REF!/1000000,26)</f>
        <v>#REF!</v>
      </c>
      <c r="N12" s="100">
        <v>5.557277978044157</v>
      </c>
      <c r="O12" s="100">
        <v>6.119836140977384</v>
      </c>
      <c r="P12" s="100">
        <v>3.832470201424652</v>
      </c>
      <c r="Q12" s="100"/>
      <c r="R12" s="100"/>
      <c r="S12" s="49"/>
      <c r="T12" s="73" t="e">
        <f t="shared" si="6"/>
        <v>#REF!</v>
      </c>
      <c r="U12" s="73" t="e">
        <f t="shared" si="2"/>
        <v>#REF!</v>
      </c>
      <c r="V12" s="73" t="e">
        <f t="shared" si="3"/>
        <v>#REF!</v>
      </c>
      <c r="W12" s="73" t="e">
        <f t="shared" si="4"/>
        <v>#REF!</v>
      </c>
      <c r="X12" s="73" t="e">
        <f t="shared" si="5"/>
        <v>#REF!</v>
      </c>
      <c r="Y12" s="52"/>
      <c r="Z12" s="52"/>
      <c r="AA12" s="60"/>
      <c r="AB12" s="60"/>
    </row>
    <row r="13" spans="1:28" ht="13.5">
      <c r="A13" s="6"/>
      <c r="B13" s="25" t="s">
        <v>11</v>
      </c>
      <c r="C13" s="25" t="s">
        <v>42</v>
      </c>
      <c r="D13" s="27" t="s">
        <v>18</v>
      </c>
      <c r="E13" s="30"/>
      <c r="F13" s="30"/>
      <c r="G13" s="31"/>
      <c r="H13" s="33"/>
      <c r="I13" s="29" t="e">
        <f>ROUND(#REF!/1000000,6)</f>
        <v>#REF!</v>
      </c>
      <c r="J13" s="29" t="e">
        <f>ROUND(#REF!/1000000,6)</f>
        <v>#REF!</v>
      </c>
      <c r="K13" s="29" t="e">
        <f>ROUND(#REF!/1000000,6)</f>
        <v>#REF!</v>
      </c>
      <c r="L13" s="29" t="e">
        <f>ROUND(#REF!/1000000,6)</f>
        <v>#REF!</v>
      </c>
      <c r="N13" s="103"/>
      <c r="O13" s="100">
        <v>0.5822296221957439</v>
      </c>
      <c r="P13" s="100">
        <v>0.9909995483603755</v>
      </c>
      <c r="Q13" s="100"/>
      <c r="R13" s="100"/>
      <c r="S13" s="49"/>
      <c r="T13" s="73">
        <f t="shared" si="6"/>
        <v>0</v>
      </c>
      <c r="U13" s="73" t="e">
        <f t="shared" si="2"/>
        <v>#REF!</v>
      </c>
      <c r="V13" s="73" t="e">
        <f t="shared" si="3"/>
        <v>#REF!</v>
      </c>
      <c r="W13" s="73" t="e">
        <f t="shared" si="4"/>
        <v>#REF!</v>
      </c>
      <c r="X13" s="73" t="e">
        <f t="shared" si="5"/>
        <v>#REF!</v>
      </c>
      <c r="Y13" s="52"/>
      <c r="Z13" s="52"/>
      <c r="AA13" s="60"/>
      <c r="AB13" s="60"/>
    </row>
    <row r="14" spans="1:28" ht="13.5">
      <c r="A14" s="6"/>
      <c r="B14" s="25" t="s">
        <v>9</v>
      </c>
      <c r="C14" s="25" t="s">
        <v>45</v>
      </c>
      <c r="D14" s="27" t="s">
        <v>18</v>
      </c>
      <c r="E14" s="30"/>
      <c r="F14" s="30"/>
      <c r="G14" s="31"/>
      <c r="H14" s="33"/>
      <c r="I14" s="33"/>
      <c r="J14" s="33"/>
      <c r="K14" s="29" t="e">
        <f>#REF!/1000000</f>
        <v>#REF!</v>
      </c>
      <c r="L14" s="29" t="e">
        <f>#REF!/1000000</f>
        <v>#REF!</v>
      </c>
      <c r="N14" s="103"/>
      <c r="O14" s="103"/>
      <c r="P14" s="103"/>
      <c r="Q14" s="100"/>
      <c r="R14" s="100"/>
      <c r="S14" s="9"/>
      <c r="T14" s="73">
        <f t="shared" si="6"/>
        <v>0</v>
      </c>
      <c r="U14" s="73">
        <f t="shared" si="2"/>
        <v>0</v>
      </c>
      <c r="V14" s="73">
        <f t="shared" si="3"/>
        <v>0</v>
      </c>
      <c r="W14" s="73" t="e">
        <f t="shared" si="4"/>
        <v>#REF!</v>
      </c>
      <c r="X14" s="73" t="e">
        <f t="shared" si="5"/>
        <v>#REF!</v>
      </c>
      <c r="Y14" s="52"/>
      <c r="Z14" s="52"/>
      <c r="AA14" s="60"/>
      <c r="AB14" s="60"/>
    </row>
    <row r="15" spans="1:28" ht="13.5">
      <c r="A15" s="6"/>
      <c r="B15" s="25" t="s">
        <v>10</v>
      </c>
      <c r="C15" s="25" t="s">
        <v>43</v>
      </c>
      <c r="D15" s="27" t="s">
        <v>18</v>
      </c>
      <c r="E15" s="30"/>
      <c r="F15" s="30"/>
      <c r="G15" s="31"/>
      <c r="H15" s="33"/>
      <c r="I15" s="29" t="e">
        <f>ROUND(#REF!/1000000,6)</f>
        <v>#REF!</v>
      </c>
      <c r="J15" s="29" t="e">
        <f>ROUND(#REF!/1000000,6)</f>
        <v>#REF!</v>
      </c>
      <c r="K15" s="29" t="e">
        <f>ROUND(#REF!/1000000,6)</f>
        <v>#REF!</v>
      </c>
      <c r="L15" s="29" t="e">
        <f>ROUND(#REF!/1000000,6)</f>
        <v>#REF!</v>
      </c>
      <c r="N15" s="103"/>
      <c r="O15" s="100">
        <v>0.35688960000000003</v>
      </c>
      <c r="P15" s="100">
        <v>1.15124</v>
      </c>
      <c r="Q15" s="100"/>
      <c r="R15" s="100"/>
      <c r="S15" s="9"/>
      <c r="T15" s="73">
        <f t="shared" si="6"/>
        <v>0</v>
      </c>
      <c r="U15" s="73" t="e">
        <f t="shared" si="2"/>
        <v>#REF!</v>
      </c>
      <c r="V15" s="73" t="e">
        <f t="shared" si="3"/>
        <v>#REF!</v>
      </c>
      <c r="W15" s="73" t="e">
        <f t="shared" si="4"/>
        <v>#REF!</v>
      </c>
      <c r="X15" s="73" t="e">
        <f t="shared" si="5"/>
        <v>#REF!</v>
      </c>
      <c r="Y15" s="52"/>
      <c r="Z15" s="52"/>
      <c r="AA15" s="60"/>
      <c r="AB15" s="60"/>
    </row>
    <row r="16" spans="1:28" ht="13.5">
      <c r="A16" s="6"/>
      <c r="B16" s="25" t="s">
        <v>12</v>
      </c>
      <c r="C16" s="25" t="s">
        <v>44</v>
      </c>
      <c r="D16" s="27" t="s">
        <v>18</v>
      </c>
      <c r="E16" s="30"/>
      <c r="F16" s="30"/>
      <c r="G16" s="31"/>
      <c r="H16" s="33"/>
      <c r="I16" s="29" t="e">
        <f>ROUND(#REF!/1000000,6)</f>
        <v>#REF!</v>
      </c>
      <c r="J16" s="29" t="e">
        <f>ROUND(#REF!/1000000,6)</f>
        <v>#REF!</v>
      </c>
      <c r="K16" s="29" t="e">
        <f>ROUND(#REF!/1000000,6)</f>
        <v>#REF!</v>
      </c>
      <c r="L16" s="29" t="e">
        <f>ROUND(#REF!/1000000,6)</f>
        <v>#REF!</v>
      </c>
      <c r="N16" s="103"/>
      <c r="O16" s="100">
        <v>0</v>
      </c>
      <c r="P16" s="100">
        <v>1.347025482</v>
      </c>
      <c r="Q16" s="100"/>
      <c r="R16" s="100"/>
      <c r="S16" s="9"/>
      <c r="T16" s="73">
        <f t="shared" si="6"/>
        <v>0</v>
      </c>
      <c r="U16" s="73" t="e">
        <f t="shared" si="2"/>
        <v>#REF!</v>
      </c>
      <c r="V16" s="73" t="e">
        <f t="shared" si="3"/>
        <v>#REF!</v>
      </c>
      <c r="W16" s="73" t="e">
        <f t="shared" si="4"/>
        <v>#REF!</v>
      </c>
      <c r="X16" s="73" t="e">
        <f t="shared" si="5"/>
        <v>#REF!</v>
      </c>
      <c r="Y16" s="52"/>
      <c r="Z16" s="52"/>
      <c r="AA16" s="60"/>
      <c r="AB16" s="60"/>
    </row>
    <row r="17" spans="1:28" ht="13.5">
      <c r="A17" s="6"/>
      <c r="B17" s="26" t="s">
        <v>13</v>
      </c>
      <c r="C17" s="26" t="s">
        <v>31</v>
      </c>
      <c r="D17" s="27" t="s">
        <v>18</v>
      </c>
      <c r="E17" s="29" t="e">
        <f>-ROUND(#REF!/1000000,6)</f>
        <v>#REF!</v>
      </c>
      <c r="F17" s="29" t="e">
        <f>ROUND(E21*(1+F23),6)</f>
        <v>#REF!</v>
      </c>
      <c r="G17" s="29" t="e">
        <f>ROUND(F21*(1+G23),6)</f>
        <v>#REF!</v>
      </c>
      <c r="H17" s="29" t="e">
        <f>ROUND(G21*(1+H23),6)</f>
        <v>#REF!</v>
      </c>
      <c r="I17" s="29" t="e">
        <f>ROUND((H21*(1+I23)),6)</f>
        <v>#REF!</v>
      </c>
      <c r="J17" s="29" t="e">
        <f>ROUND((I21*(1+J23)),6)</f>
        <v>#REF!</v>
      </c>
      <c r="K17" s="29" t="e">
        <f>ROUND((J21*(1+K23)),6)</f>
        <v>#REF!</v>
      </c>
      <c r="L17" s="29" t="e">
        <f>ROUND((K21*(1+L23)),6)</f>
        <v>#REF!</v>
      </c>
      <c r="N17" s="101">
        <v>-5.981868661526923</v>
      </c>
      <c r="O17" s="101">
        <v>3.2753183574859195</v>
      </c>
      <c r="P17" s="101">
        <v>-2.0097156740388233</v>
      </c>
      <c r="Q17" s="101"/>
      <c r="R17" s="101"/>
      <c r="S17" s="9"/>
      <c r="T17" s="73" t="e">
        <f t="shared" si="6"/>
        <v>#REF!</v>
      </c>
      <c r="U17" s="73" t="e">
        <f t="shared" si="2"/>
        <v>#REF!</v>
      </c>
      <c r="V17" s="73" t="e">
        <f t="shared" si="3"/>
        <v>#REF!</v>
      </c>
      <c r="W17" s="73" t="e">
        <f t="shared" si="4"/>
        <v>#REF!</v>
      </c>
      <c r="X17" s="73" t="e">
        <f t="shared" si="5"/>
        <v>#REF!</v>
      </c>
      <c r="Y17" s="52"/>
      <c r="Z17" s="52"/>
      <c r="AA17" s="60"/>
      <c r="AB17" s="60"/>
    </row>
    <row r="18" spans="1:28" ht="13.5">
      <c r="A18" s="6"/>
      <c r="B18" s="18"/>
      <c r="C18" s="18"/>
      <c r="D18" s="28"/>
      <c r="E18" s="34"/>
      <c r="F18" s="39"/>
      <c r="G18" s="39"/>
      <c r="H18" s="39"/>
      <c r="I18" s="39"/>
      <c r="J18" s="39"/>
      <c r="K18" s="39"/>
      <c r="L18" s="39"/>
      <c r="N18" s="52"/>
      <c r="O18" s="52"/>
      <c r="P18" s="52"/>
      <c r="Q18" s="52"/>
      <c r="R18" s="52"/>
      <c r="S18" s="9"/>
      <c r="T18" s="73">
        <f t="shared" si="6"/>
        <v>0</v>
      </c>
      <c r="U18" s="73">
        <f t="shared" si="2"/>
        <v>0</v>
      </c>
      <c r="V18" s="73">
        <f t="shared" si="3"/>
        <v>0</v>
      </c>
      <c r="W18" s="73">
        <f t="shared" si="4"/>
        <v>0</v>
      </c>
      <c r="X18" s="73">
        <f t="shared" si="5"/>
        <v>0</v>
      </c>
      <c r="Y18" s="52"/>
      <c r="Z18" s="52"/>
      <c r="AA18" s="60"/>
      <c r="AB18" s="60"/>
    </row>
    <row r="19" spans="1:28" ht="13.5">
      <c r="A19" s="6"/>
      <c r="B19" s="25" t="s">
        <v>14</v>
      </c>
      <c r="C19" s="25" t="s">
        <v>33</v>
      </c>
      <c r="D19" s="27" t="s">
        <v>18</v>
      </c>
      <c r="E19" s="37" t="e">
        <f>E6+E7+E8+E9-E10+E12-E17</f>
        <v>#REF!</v>
      </c>
      <c r="F19" s="37" t="e">
        <f>F6+F7+F8+F9-F10+F12-F17</f>
        <v>#REF!</v>
      </c>
      <c r="G19" s="37" t="e">
        <f>G6+G7+G8+G9-G10+G12-G17</f>
        <v>#REF!</v>
      </c>
      <c r="H19" s="37" t="e">
        <f>H6+H7+H8+H9-H10+H12-H17</f>
        <v>#REF!</v>
      </c>
      <c r="I19" s="37" t="e">
        <f>I6+I7+I8+I9+I11+I13+I15+I16+I12-I17</f>
        <v>#REF!</v>
      </c>
      <c r="J19" s="37" t="e">
        <f>J6+J7+J8+J9+J11+J13+J15+J16+J12-J17</f>
        <v>#REF!</v>
      </c>
      <c r="K19" s="37" t="e">
        <f>SUM(K6:K16)-K17</f>
        <v>#REF!</v>
      </c>
      <c r="L19" s="37" t="e">
        <f>SUM(L6:L16)-L17</f>
        <v>#REF!</v>
      </c>
      <c r="N19" s="101">
        <v>239.09919316008862</v>
      </c>
      <c r="O19" s="101">
        <v>245.19124648435178</v>
      </c>
      <c r="P19" s="101">
        <v>275.8120025835543</v>
      </c>
      <c r="Q19" s="101"/>
      <c r="R19" s="101"/>
      <c r="S19" s="9"/>
      <c r="T19" s="73" t="e">
        <f t="shared" si="6"/>
        <v>#REF!</v>
      </c>
      <c r="U19" s="73" t="e">
        <f t="shared" si="2"/>
        <v>#REF!</v>
      </c>
      <c r="V19" s="73" t="e">
        <f t="shared" si="3"/>
        <v>#REF!</v>
      </c>
      <c r="W19" s="73" t="e">
        <f t="shared" si="4"/>
        <v>#REF!</v>
      </c>
      <c r="X19" s="73" t="e">
        <f t="shared" si="5"/>
        <v>#REF!</v>
      </c>
      <c r="Y19" s="52"/>
      <c r="Z19" s="52"/>
      <c r="AA19" s="60"/>
      <c r="AB19" s="60"/>
    </row>
    <row r="20" spans="1:28" ht="13.5">
      <c r="A20" s="6"/>
      <c r="B20" s="25" t="s">
        <v>39</v>
      </c>
      <c r="C20" s="25" t="s">
        <v>30</v>
      </c>
      <c r="D20" s="27" t="s">
        <v>18</v>
      </c>
      <c r="E20" s="29" t="e">
        <f>ROUND(#REF!/1000000,6)</f>
        <v>#REF!</v>
      </c>
      <c r="F20" s="29" t="e">
        <f>ROUND(#REF!/1000000,6)</f>
        <v>#REF!</v>
      </c>
      <c r="G20" s="29" t="e">
        <f>ROUND(#REF!/1000000,6)</f>
        <v>#REF!</v>
      </c>
      <c r="H20" s="29" t="e">
        <f>ROUND(#REF!/1000000,6)</f>
        <v>#REF!</v>
      </c>
      <c r="I20" s="29" t="e">
        <f>ROUND(#REF!/1000000,6)</f>
        <v>#REF!</v>
      </c>
      <c r="J20" s="29" t="e">
        <f>ROUND(#REF!/1000000,6)</f>
        <v>#REF!</v>
      </c>
      <c r="K20" s="29" t="e">
        <f>ROUND(#REF!/1000000,6)</f>
        <v>#REF!</v>
      </c>
      <c r="L20" s="29" t="e">
        <f>ROUND(#REF!/1000000,6)</f>
        <v>#REF!</v>
      </c>
      <c r="N20" s="102">
        <v>242.214686699027</v>
      </c>
      <c r="O20" s="102">
        <v>243.220937</v>
      </c>
      <c r="P20" s="102">
        <v>268.284609</v>
      </c>
      <c r="Q20" s="102"/>
      <c r="R20" s="102"/>
      <c r="S20" s="10"/>
      <c r="T20" s="73" t="e">
        <f t="shared" si="6"/>
        <v>#REF!</v>
      </c>
      <c r="U20" s="73" t="e">
        <f t="shared" si="2"/>
        <v>#REF!</v>
      </c>
      <c r="V20" s="73" t="e">
        <f t="shared" si="3"/>
        <v>#REF!</v>
      </c>
      <c r="W20" s="73" t="e">
        <f t="shared" si="4"/>
        <v>#REF!</v>
      </c>
      <c r="X20" s="73" t="e">
        <f t="shared" si="5"/>
        <v>#REF!</v>
      </c>
      <c r="Y20" s="52"/>
      <c r="Z20" s="52"/>
      <c r="AA20" s="60"/>
      <c r="AB20" s="60"/>
    </row>
    <row r="21" spans="1:28" ht="13.5">
      <c r="A21" s="6"/>
      <c r="B21" s="25"/>
      <c r="C21" s="25" t="s">
        <v>34</v>
      </c>
      <c r="D21" s="27" t="s">
        <v>18</v>
      </c>
      <c r="E21" s="37" t="e">
        <f aca="true" t="shared" si="7" ref="E21:L21">E20-E19</f>
        <v>#REF!</v>
      </c>
      <c r="F21" s="37" t="e">
        <f t="shared" si="7"/>
        <v>#REF!</v>
      </c>
      <c r="G21" s="37" t="e">
        <f t="shared" si="7"/>
        <v>#REF!</v>
      </c>
      <c r="H21" s="37" t="e">
        <f t="shared" si="7"/>
        <v>#REF!</v>
      </c>
      <c r="I21" s="37" t="e">
        <f t="shared" si="7"/>
        <v>#REF!</v>
      </c>
      <c r="J21" s="37" t="e">
        <f t="shared" si="7"/>
        <v>#REF!</v>
      </c>
      <c r="K21" s="37" t="e">
        <f t="shared" si="7"/>
        <v>#REF!</v>
      </c>
      <c r="L21" s="37" t="e">
        <f t="shared" si="7"/>
        <v>#REF!</v>
      </c>
      <c r="N21" s="101">
        <v>3.115493538938381</v>
      </c>
      <c r="O21" s="101">
        <v>-1.9703094843517874</v>
      </c>
      <c r="P21" s="101">
        <v>-7.527393583554328</v>
      </c>
      <c r="Q21" s="101"/>
      <c r="R21" s="101"/>
      <c r="S21" s="62"/>
      <c r="T21" s="73" t="e">
        <f t="shared" si="6"/>
        <v>#REF!</v>
      </c>
      <c r="U21" s="73" t="e">
        <f t="shared" si="2"/>
        <v>#REF!</v>
      </c>
      <c r="V21" s="73" t="e">
        <f t="shared" si="3"/>
        <v>#REF!</v>
      </c>
      <c r="W21" s="73" t="e">
        <f t="shared" si="4"/>
        <v>#REF!</v>
      </c>
      <c r="X21" s="73" t="e">
        <f t="shared" si="5"/>
        <v>#REF!</v>
      </c>
      <c r="Y21" s="52"/>
      <c r="Z21" s="52"/>
      <c r="AA21" s="60"/>
      <c r="AB21" s="60"/>
    </row>
    <row r="22" spans="1:24" ht="12">
      <c r="A22" s="6"/>
      <c r="B22" s="6" t="s">
        <v>17</v>
      </c>
      <c r="C22" s="6"/>
      <c r="D22" s="6"/>
      <c r="E22" s="6"/>
      <c r="F22" s="7" t="e">
        <f>$F$1</f>
        <v>#REF!</v>
      </c>
      <c r="G22" s="7" t="e">
        <f>$G$1</f>
        <v>#REF!</v>
      </c>
      <c r="H22" s="7" t="e">
        <f>$H$1</f>
        <v>#REF!</v>
      </c>
      <c r="I22" s="7" t="e">
        <f>$I$1</f>
        <v>#REF!</v>
      </c>
      <c r="J22" s="7" t="e">
        <f>$J$1</f>
        <v>#REF!</v>
      </c>
      <c r="K22" s="7" t="e">
        <f>$J$1</f>
        <v>#REF!</v>
      </c>
      <c r="L22" s="7" t="e">
        <f>$J$1</f>
        <v>#REF!</v>
      </c>
      <c r="P22" s="63"/>
      <c r="Q22" s="63"/>
      <c r="R22" s="63"/>
      <c r="S22" s="63"/>
      <c r="T22" s="63"/>
      <c r="U22" s="63"/>
      <c r="V22" s="63"/>
      <c r="W22" s="63"/>
      <c r="X22" s="63"/>
    </row>
    <row r="23" spans="1:24" ht="12">
      <c r="A23" s="6"/>
      <c r="B23" s="6" t="s">
        <v>46</v>
      </c>
      <c r="C23" s="6"/>
      <c r="D23" s="6"/>
      <c r="E23" s="6"/>
      <c r="F23" s="7" t="e">
        <f>IF(E20&gt;E19,3%+F22,F22)</f>
        <v>#REF!</v>
      </c>
      <c r="G23" s="7" t="e">
        <f>IF(F20&gt;F19,3%+G22,G22)</f>
        <v>#REF!</v>
      </c>
      <c r="H23" s="7" t="e">
        <f>IF(G20&gt;G19,3%+H22,H22)</f>
        <v>#REF!</v>
      </c>
      <c r="I23" s="38" t="e">
        <f>(IF(H20&gt;(H19*1.03),3%,IF(H20&lt;(H19*0.97),0,1.5%)))+I22</f>
        <v>#REF!</v>
      </c>
      <c r="J23" s="38" t="e">
        <f>(IF(I20&gt;(I19*1.03),3%,IF(I20&lt;(I19*0.97),0,1.5%)))+J22</f>
        <v>#REF!</v>
      </c>
      <c r="K23" s="38" t="e">
        <f>(IF(J20&gt;(J19*1.03),3%,IF(J20&lt;(J19*0.97),0,1.5%)))+K22</f>
        <v>#REF!</v>
      </c>
      <c r="L23" s="38" t="e">
        <f>(IF(K20&gt;(K19*1.03),3%,IF(K20&lt;(K19*0.97),0,1.5%)))+L22</f>
        <v>#REF!</v>
      </c>
      <c r="P23" s="41"/>
      <c r="Q23" s="41"/>
      <c r="R23" s="41"/>
      <c r="S23" s="41"/>
      <c r="T23" s="41"/>
      <c r="U23" s="41"/>
      <c r="V23" s="41"/>
      <c r="W23" s="41"/>
      <c r="X23" s="41"/>
    </row>
    <row r="24" spans="1:24" ht="12">
      <c r="A24" s="6"/>
      <c r="B24" s="6"/>
      <c r="C24" s="6"/>
      <c r="D24" s="6"/>
      <c r="E24" s="6"/>
      <c r="F24" s="6"/>
      <c r="G24" s="6"/>
      <c r="P24" s="41"/>
      <c r="Q24" s="41"/>
      <c r="R24" s="41"/>
      <c r="S24" s="41"/>
      <c r="T24" s="41"/>
      <c r="U24" s="41"/>
      <c r="V24" s="38"/>
      <c r="W24" s="38"/>
      <c r="X24" s="38"/>
    </row>
    <row r="25" spans="1:18" ht="13.5">
      <c r="A25" s="6"/>
      <c r="B25" s="17"/>
      <c r="C25" s="18" t="s">
        <v>58</v>
      </c>
      <c r="D25" s="19" t="s">
        <v>29</v>
      </c>
      <c r="E25" s="20" t="s">
        <v>20</v>
      </c>
      <c r="F25" s="21" t="str">
        <f aca="true" t="shared" si="8" ref="F25:L25">LEFT(E25,4)+1&amp;"/"&amp;TEXT(RIGHT(E25,2)+1,"00")</f>
        <v>2005/06</v>
      </c>
      <c r="G25" s="22" t="str">
        <f t="shared" si="8"/>
        <v>2006/07</v>
      </c>
      <c r="H25" s="23" t="str">
        <f t="shared" si="8"/>
        <v>2007/08</v>
      </c>
      <c r="I25" s="24" t="str">
        <f t="shared" si="8"/>
        <v>2008/09</v>
      </c>
      <c r="J25" s="24" t="str">
        <f t="shared" si="8"/>
        <v>2009/10</v>
      </c>
      <c r="K25" s="24" t="str">
        <f t="shared" si="8"/>
        <v>2010/11</v>
      </c>
      <c r="L25" s="24" t="str">
        <f t="shared" si="8"/>
        <v>2011/12</v>
      </c>
      <c r="N25" s="74" t="str">
        <f>H25</f>
        <v>2007/08</v>
      </c>
      <c r="O25" s="75" t="str">
        <f>I25</f>
        <v>2008/09</v>
      </c>
      <c r="P25" s="75" t="str">
        <f>J25</f>
        <v>2009/10</v>
      </c>
      <c r="Q25" s="75" t="str">
        <f>K25</f>
        <v>2010/11</v>
      </c>
      <c r="R25" s="75" t="str">
        <f>L25</f>
        <v>2011/12</v>
      </c>
    </row>
    <row r="26" spans="1:24" ht="13.5">
      <c r="A26" s="6"/>
      <c r="B26" s="25"/>
      <c r="C26" s="25"/>
      <c r="D26" s="25"/>
      <c r="E26" s="25"/>
      <c r="F26" s="25"/>
      <c r="H26" s="23"/>
      <c r="I26" s="23"/>
      <c r="N26" s="74"/>
      <c r="O26" s="74"/>
      <c r="P26" s="74"/>
      <c r="Q26" s="74"/>
      <c r="R26" s="74"/>
      <c r="S26" s="8"/>
      <c r="T26" s="8"/>
      <c r="U26" s="8"/>
      <c r="V26" s="40"/>
      <c r="W26" s="40"/>
      <c r="X26" s="40"/>
    </row>
    <row r="27" spans="1:24" ht="13.5">
      <c r="A27" s="6"/>
      <c r="B27" s="25"/>
      <c r="C27" s="25"/>
      <c r="D27" s="25"/>
      <c r="E27" s="25" t="e">
        <f aca="true" t="shared" si="9" ref="E27:J27">IF(E41&gt;E42,"under","over")</f>
        <v>#REF!</v>
      </c>
      <c r="F27" s="25" t="e">
        <f t="shared" si="9"/>
        <v>#REF!</v>
      </c>
      <c r="G27" s="25" t="e">
        <f t="shared" si="9"/>
        <v>#REF!</v>
      </c>
      <c r="H27" s="25" t="e">
        <f t="shared" si="9"/>
        <v>#REF!</v>
      </c>
      <c r="I27" s="25" t="e">
        <f t="shared" si="9"/>
        <v>#REF!</v>
      </c>
      <c r="J27" s="25" t="e">
        <f t="shared" si="9"/>
        <v>#REF!</v>
      </c>
      <c r="K27" s="25" t="e">
        <f>IF(K41&gt;K42,"under","over")</f>
        <v>#REF!</v>
      </c>
      <c r="L27" s="25" t="e">
        <f>IF(L41&gt;L42,"under","over")</f>
        <v>#REF!</v>
      </c>
      <c r="N27" s="15"/>
      <c r="O27" s="15"/>
      <c r="P27" s="15"/>
      <c r="Q27" s="15"/>
      <c r="R27" s="15"/>
      <c r="S27" s="12"/>
      <c r="T27" s="12"/>
      <c r="U27" s="12"/>
      <c r="V27" s="12"/>
      <c r="W27" s="12"/>
      <c r="X27" s="12"/>
    </row>
    <row r="28" spans="1:24" ht="13.5">
      <c r="A28" s="6"/>
      <c r="B28" s="26" t="s">
        <v>23</v>
      </c>
      <c r="C28" s="26" t="s">
        <v>38</v>
      </c>
      <c r="D28" s="27" t="s">
        <v>18</v>
      </c>
      <c r="E28" s="29" t="e">
        <f aca="true" t="shared" si="10" ref="E28:I29">E6</f>
        <v>#REF!</v>
      </c>
      <c r="F28" s="29" t="e">
        <f t="shared" si="10"/>
        <v>#REF!</v>
      </c>
      <c r="G28" s="29" t="e">
        <f t="shared" si="10"/>
        <v>#REF!</v>
      </c>
      <c r="H28" s="29" t="e">
        <f t="shared" si="10"/>
        <v>#REF!</v>
      </c>
      <c r="I28" s="29" t="e">
        <f t="shared" si="10"/>
        <v>#REF!</v>
      </c>
      <c r="J28" s="29" t="e">
        <f aca="true" t="shared" si="11" ref="J28:L31">J6</f>
        <v>#REF!</v>
      </c>
      <c r="K28" s="29" t="e">
        <f t="shared" si="11"/>
        <v>#REF!</v>
      </c>
      <c r="L28" s="29" t="e">
        <f t="shared" si="11"/>
        <v>#REF!</v>
      </c>
      <c r="N28" s="76">
        <v>193.7648416622401</v>
      </c>
      <c r="O28" s="76">
        <v>244.46755199999998</v>
      </c>
      <c r="P28" s="76">
        <v>264.166595</v>
      </c>
      <c r="Q28" s="76"/>
      <c r="R28" s="76"/>
      <c r="S28" s="49"/>
      <c r="T28" s="73" t="e">
        <f>H28-N28</f>
        <v>#REF!</v>
      </c>
      <c r="U28" s="73" t="e">
        <f>I28-O28</f>
        <v>#REF!</v>
      </c>
      <c r="V28" s="73" t="e">
        <f>J28-P28</f>
        <v>#REF!</v>
      </c>
      <c r="W28" s="73" t="e">
        <f aca="true" t="shared" si="12" ref="W28:X43">K28-Q28</f>
        <v>#REF!</v>
      </c>
      <c r="X28" s="73" t="e">
        <f t="shared" si="12"/>
        <v>#REF!</v>
      </c>
    </row>
    <row r="29" spans="1:24" ht="13.5">
      <c r="A29" s="6"/>
      <c r="B29" s="26" t="s">
        <v>0</v>
      </c>
      <c r="C29" s="26" t="s">
        <v>37</v>
      </c>
      <c r="D29" s="27" t="s">
        <v>18</v>
      </c>
      <c r="E29" s="29" t="e">
        <f t="shared" si="10"/>
        <v>#REF!</v>
      </c>
      <c r="F29" s="29" t="e">
        <f t="shared" si="10"/>
        <v>#REF!</v>
      </c>
      <c r="G29" s="29" t="e">
        <f t="shared" si="10"/>
        <v>#REF!</v>
      </c>
      <c r="H29" s="29" t="e">
        <f t="shared" si="10"/>
        <v>#REF!</v>
      </c>
      <c r="I29" s="29" t="e">
        <f t="shared" si="10"/>
        <v>#REF!</v>
      </c>
      <c r="J29" s="29" t="e">
        <f t="shared" si="11"/>
        <v>#REF!</v>
      </c>
      <c r="K29" s="29" t="e">
        <f t="shared" si="11"/>
        <v>#REF!</v>
      </c>
      <c r="L29" s="29" t="e">
        <f t="shared" si="11"/>
        <v>#REF!</v>
      </c>
      <c r="N29" s="78">
        <v>28.291863</v>
      </c>
      <c r="O29" s="78">
        <v>-0.32085659999999744</v>
      </c>
      <c r="P29" s="78">
        <v>-0.38016999999999757</v>
      </c>
      <c r="Q29" s="78"/>
      <c r="R29" s="78"/>
      <c r="S29" s="9"/>
      <c r="T29" s="73" t="e">
        <f aca="true" t="shared" si="13" ref="T29:T43">H29-N29</f>
        <v>#REF!</v>
      </c>
      <c r="U29" s="73" t="e">
        <f aca="true" t="shared" si="14" ref="U29:U43">I29-O29</f>
        <v>#REF!</v>
      </c>
      <c r="V29" s="73" t="e">
        <f aca="true" t="shared" si="15" ref="V29:V43">J29-P29</f>
        <v>#REF!</v>
      </c>
      <c r="W29" s="73" t="e">
        <f t="shared" si="12"/>
        <v>#REF!</v>
      </c>
      <c r="X29" s="73" t="e">
        <f t="shared" si="12"/>
        <v>#REF!</v>
      </c>
    </row>
    <row r="30" spans="1:24" ht="13.5">
      <c r="A30" s="6"/>
      <c r="B30" s="26" t="s">
        <v>6</v>
      </c>
      <c r="C30" s="26" t="s">
        <v>32</v>
      </c>
      <c r="D30" s="27" t="s">
        <v>18</v>
      </c>
      <c r="E30" s="30"/>
      <c r="F30" s="29" t="e">
        <f>F8</f>
        <v>#REF!</v>
      </c>
      <c r="G30" s="29" t="e">
        <f>G8</f>
        <v>#REF!</v>
      </c>
      <c r="H30" s="29" t="e">
        <f>H8</f>
        <v>#REF!</v>
      </c>
      <c r="I30" s="29" t="e">
        <f>I8</f>
        <v>#REF!</v>
      </c>
      <c r="J30" s="29" t="e">
        <f t="shared" si="11"/>
        <v>#REF!</v>
      </c>
      <c r="K30" s="29" t="e">
        <f t="shared" si="11"/>
        <v>#REF!</v>
      </c>
      <c r="L30" s="29" t="e">
        <f t="shared" si="11"/>
        <v>#REF!</v>
      </c>
      <c r="N30" s="76">
        <v>1.3792605232499997</v>
      </c>
      <c r="O30" s="76">
        <v>1.8889636395</v>
      </c>
      <c r="P30" s="76">
        <v>2.0635892385</v>
      </c>
      <c r="Q30" s="76"/>
      <c r="R30" s="76"/>
      <c r="S30" s="9"/>
      <c r="T30" s="73" t="e">
        <f t="shared" si="13"/>
        <v>#REF!</v>
      </c>
      <c r="U30" s="73" t="e">
        <f t="shared" si="14"/>
        <v>#REF!</v>
      </c>
      <c r="V30" s="73" t="e">
        <f t="shared" si="15"/>
        <v>#REF!</v>
      </c>
      <c r="W30" s="73" t="e">
        <f t="shared" si="12"/>
        <v>#REF!</v>
      </c>
      <c r="X30" s="73" t="e">
        <f t="shared" si="12"/>
        <v>#REF!</v>
      </c>
    </row>
    <row r="31" spans="1:24" ht="13.5">
      <c r="A31" s="6"/>
      <c r="B31" s="26" t="s">
        <v>8</v>
      </c>
      <c r="C31" s="26" t="s">
        <v>35</v>
      </c>
      <c r="D31" s="27" t="s">
        <v>18</v>
      </c>
      <c r="E31" s="30"/>
      <c r="F31" s="30"/>
      <c r="G31" s="31"/>
      <c r="H31" s="29" t="e">
        <f>H9</f>
        <v>#REF!</v>
      </c>
      <c r="I31" s="29" t="e">
        <f>I9</f>
        <v>#REF!</v>
      </c>
      <c r="J31" s="29" t="e">
        <f t="shared" si="11"/>
        <v>#REF!</v>
      </c>
      <c r="K31" s="29" t="e">
        <f t="shared" si="11"/>
        <v>#REF!</v>
      </c>
      <c r="L31" s="29" t="e">
        <f t="shared" si="11"/>
        <v>#REF!</v>
      </c>
      <c r="N31" s="78">
        <v>0</v>
      </c>
      <c r="O31" s="78">
        <v>0</v>
      </c>
      <c r="P31" s="78">
        <v>0</v>
      </c>
      <c r="Q31" s="78"/>
      <c r="R31" s="78"/>
      <c r="S31" s="9"/>
      <c r="T31" s="73" t="e">
        <f t="shared" si="13"/>
        <v>#REF!</v>
      </c>
      <c r="U31" s="73" t="e">
        <f t="shared" si="14"/>
        <v>#REF!</v>
      </c>
      <c r="V31" s="73" t="e">
        <f t="shared" si="15"/>
        <v>#REF!</v>
      </c>
      <c r="W31" s="73" t="e">
        <f t="shared" si="12"/>
        <v>#REF!</v>
      </c>
      <c r="X31" s="73" t="e">
        <f t="shared" si="12"/>
        <v>#REF!</v>
      </c>
    </row>
    <row r="32" spans="1:24" ht="13.5">
      <c r="A32" s="6"/>
      <c r="B32" s="26" t="s">
        <v>24</v>
      </c>
      <c r="C32" s="26" t="s">
        <v>40</v>
      </c>
      <c r="D32" s="27" t="s">
        <v>18</v>
      </c>
      <c r="E32" s="29" t="e">
        <f>ROUND(#REF!/1000000,6)</f>
        <v>#REF!</v>
      </c>
      <c r="F32" s="29" t="e">
        <f>ROUND(#REF!/1000000,6)</f>
        <v>#REF!</v>
      </c>
      <c r="G32" s="29" t="e">
        <f>ROUND(#REF!/1000000,6)</f>
        <v>#REF!</v>
      </c>
      <c r="H32" s="29" t="e">
        <f>ROUND(#REF!/1000000,6)</f>
        <v>#REF!</v>
      </c>
      <c r="I32" s="32"/>
      <c r="J32" s="32"/>
      <c r="K32" s="32"/>
      <c r="L32" s="32"/>
      <c r="N32" s="79">
        <v>-4.018107986858389</v>
      </c>
      <c r="O32" s="80"/>
      <c r="P32" s="80"/>
      <c r="Q32" s="80"/>
      <c r="R32" s="80"/>
      <c r="S32" s="49"/>
      <c r="T32" s="73" t="e">
        <f t="shared" si="13"/>
        <v>#REF!</v>
      </c>
      <c r="U32" s="73">
        <f t="shared" si="14"/>
        <v>0</v>
      </c>
      <c r="V32" s="73">
        <f t="shared" si="15"/>
        <v>0</v>
      </c>
      <c r="W32" s="73">
        <f t="shared" si="12"/>
        <v>0</v>
      </c>
      <c r="X32" s="73">
        <f t="shared" si="12"/>
        <v>0</v>
      </c>
    </row>
    <row r="33" spans="1:24" ht="13.5">
      <c r="A33" s="6"/>
      <c r="B33" s="26" t="s">
        <v>5</v>
      </c>
      <c r="C33" s="26" t="s">
        <v>41</v>
      </c>
      <c r="D33" s="27" t="s">
        <v>18</v>
      </c>
      <c r="E33" s="30"/>
      <c r="F33" s="30"/>
      <c r="G33" s="31"/>
      <c r="H33" s="32"/>
      <c r="I33" s="29" t="e">
        <f>ROUND(#REF!/1000000,6)</f>
        <v>#REF!</v>
      </c>
      <c r="J33" s="29" t="e">
        <f>ROUND(#REF!/1000000,6)</f>
        <v>#REF!</v>
      </c>
      <c r="K33" s="29" t="e">
        <f>ROUND(#REF!/1000000,6)</f>
        <v>#REF!</v>
      </c>
      <c r="L33" s="29" t="e">
        <f>ROUND(#REF!/1000000,6)</f>
        <v>#REF!</v>
      </c>
      <c r="N33" s="80"/>
      <c r="O33" s="79">
        <v>-4.710232399680393</v>
      </c>
      <c r="P33" s="79">
        <v>0.6305374392305367</v>
      </c>
      <c r="Q33" s="79"/>
      <c r="R33" s="79"/>
      <c r="S33" s="9"/>
      <c r="T33" s="73">
        <f t="shared" si="13"/>
        <v>0</v>
      </c>
      <c r="U33" s="73" t="e">
        <f t="shared" si="14"/>
        <v>#REF!</v>
      </c>
      <c r="V33" s="73" t="e">
        <f t="shared" si="15"/>
        <v>#REF!</v>
      </c>
      <c r="W33" s="73" t="e">
        <f t="shared" si="12"/>
        <v>#REF!</v>
      </c>
      <c r="X33" s="73" t="e">
        <f t="shared" si="12"/>
        <v>#REF!</v>
      </c>
    </row>
    <row r="34" spans="1:24" ht="13.5">
      <c r="A34" s="6"/>
      <c r="B34" s="25" t="s">
        <v>7</v>
      </c>
      <c r="C34" s="25" t="s">
        <v>36</v>
      </c>
      <c r="D34" s="27" t="s">
        <v>18</v>
      </c>
      <c r="E34" s="30"/>
      <c r="F34" s="30"/>
      <c r="G34" s="31"/>
      <c r="H34" s="29" t="e">
        <f>H12</f>
        <v>#REF!</v>
      </c>
      <c r="I34" s="29" t="e">
        <f>I12</f>
        <v>#REF!</v>
      </c>
      <c r="J34" s="29" t="e">
        <f>J12</f>
        <v>#REF!</v>
      </c>
      <c r="K34" s="29" t="e">
        <f>K12</f>
        <v>#REF!</v>
      </c>
      <c r="L34" s="29" t="e">
        <f>L12</f>
        <v>#REF!</v>
      </c>
      <c r="N34" s="76">
        <v>5.557277978044157</v>
      </c>
      <c r="O34" s="76">
        <v>6.119836140977384</v>
      </c>
      <c r="P34" s="76">
        <v>3.832470201424652</v>
      </c>
      <c r="Q34" s="76"/>
      <c r="R34" s="76"/>
      <c r="S34" s="49"/>
      <c r="T34" s="73" t="e">
        <f t="shared" si="13"/>
        <v>#REF!</v>
      </c>
      <c r="U34" s="73" t="e">
        <f t="shared" si="14"/>
        <v>#REF!</v>
      </c>
      <c r="V34" s="73" t="e">
        <f t="shared" si="15"/>
        <v>#REF!</v>
      </c>
      <c r="W34" s="73" t="e">
        <f t="shared" si="12"/>
        <v>#REF!</v>
      </c>
      <c r="X34" s="73" t="e">
        <f t="shared" si="12"/>
        <v>#REF!</v>
      </c>
    </row>
    <row r="35" spans="1:24" ht="13.5">
      <c r="A35" s="6"/>
      <c r="B35" s="25" t="s">
        <v>11</v>
      </c>
      <c r="C35" s="25" t="s">
        <v>42</v>
      </c>
      <c r="D35" s="27" t="s">
        <v>18</v>
      </c>
      <c r="E35" s="30"/>
      <c r="F35" s="30"/>
      <c r="G35" s="31"/>
      <c r="H35" s="33"/>
      <c r="I35" s="29" t="e">
        <f>I13</f>
        <v>#REF!</v>
      </c>
      <c r="J35" s="29" t="e">
        <f>J13</f>
        <v>#REF!</v>
      </c>
      <c r="K35" s="29" t="e">
        <f>K13</f>
        <v>#REF!</v>
      </c>
      <c r="L35" s="29" t="e">
        <f>L13</f>
        <v>#REF!</v>
      </c>
      <c r="N35" s="81"/>
      <c r="O35" s="76">
        <v>0.5822296221957439</v>
      </c>
      <c r="P35" s="76">
        <v>0.9909995483603755</v>
      </c>
      <c r="Q35" s="76"/>
      <c r="R35" s="76"/>
      <c r="S35" s="49"/>
      <c r="T35" s="73">
        <f t="shared" si="13"/>
        <v>0</v>
      </c>
      <c r="U35" s="73" t="e">
        <f t="shared" si="14"/>
        <v>#REF!</v>
      </c>
      <c r="V35" s="73" t="e">
        <f t="shared" si="15"/>
        <v>#REF!</v>
      </c>
      <c r="W35" s="73" t="e">
        <f t="shared" si="12"/>
        <v>#REF!</v>
      </c>
      <c r="X35" s="73" t="e">
        <f t="shared" si="12"/>
        <v>#REF!</v>
      </c>
    </row>
    <row r="36" spans="1:24" ht="13.5">
      <c r="A36" s="6"/>
      <c r="B36" s="25" t="s">
        <v>9</v>
      </c>
      <c r="C36" s="25" t="s">
        <v>45</v>
      </c>
      <c r="D36" s="27" t="s">
        <v>18</v>
      </c>
      <c r="E36" s="30"/>
      <c r="F36" s="30"/>
      <c r="G36" s="31"/>
      <c r="H36" s="33"/>
      <c r="I36" s="33"/>
      <c r="J36" s="33"/>
      <c r="K36" s="29" t="e">
        <f aca="true" t="shared" si="16" ref="K36:L38">K14</f>
        <v>#REF!</v>
      </c>
      <c r="L36" s="29" t="e">
        <f t="shared" si="16"/>
        <v>#REF!</v>
      </c>
      <c r="N36" s="81"/>
      <c r="O36" s="81"/>
      <c r="P36" s="81"/>
      <c r="Q36" s="76"/>
      <c r="R36" s="76"/>
      <c r="S36" s="9"/>
      <c r="T36" s="73">
        <f t="shared" si="13"/>
        <v>0</v>
      </c>
      <c r="U36" s="73">
        <f t="shared" si="14"/>
        <v>0</v>
      </c>
      <c r="V36" s="73">
        <f t="shared" si="15"/>
        <v>0</v>
      </c>
      <c r="W36" s="73" t="e">
        <f t="shared" si="12"/>
        <v>#REF!</v>
      </c>
      <c r="X36" s="73" t="e">
        <f t="shared" si="12"/>
        <v>#REF!</v>
      </c>
    </row>
    <row r="37" spans="1:24" ht="13.5">
      <c r="A37" s="6"/>
      <c r="B37" s="25" t="s">
        <v>10</v>
      </c>
      <c r="C37" s="25" t="s">
        <v>43</v>
      </c>
      <c r="D37" s="27" t="s">
        <v>18</v>
      </c>
      <c r="E37" s="30"/>
      <c r="F37" s="30"/>
      <c r="G37" s="31"/>
      <c r="H37" s="33"/>
      <c r="I37" s="29" t="e">
        <f>I15</f>
        <v>#REF!</v>
      </c>
      <c r="J37" s="29" t="e">
        <f>J15</f>
        <v>#REF!</v>
      </c>
      <c r="K37" s="29" t="e">
        <f t="shared" si="16"/>
        <v>#REF!</v>
      </c>
      <c r="L37" s="29" t="e">
        <f t="shared" si="16"/>
        <v>#REF!</v>
      </c>
      <c r="N37" s="81"/>
      <c r="O37" s="76">
        <v>0.35688960000000003</v>
      </c>
      <c r="P37" s="76">
        <v>1.15124</v>
      </c>
      <c r="Q37" s="76"/>
      <c r="R37" s="76"/>
      <c r="S37" s="9"/>
      <c r="T37" s="73">
        <f t="shared" si="13"/>
        <v>0</v>
      </c>
      <c r="U37" s="73" t="e">
        <f t="shared" si="14"/>
        <v>#REF!</v>
      </c>
      <c r="V37" s="73" t="e">
        <f t="shared" si="15"/>
        <v>#REF!</v>
      </c>
      <c r="W37" s="73" t="e">
        <f t="shared" si="12"/>
        <v>#REF!</v>
      </c>
      <c r="X37" s="73" t="e">
        <f t="shared" si="12"/>
        <v>#REF!</v>
      </c>
    </row>
    <row r="38" spans="1:24" ht="13.5">
      <c r="A38" s="6"/>
      <c r="B38" s="25" t="s">
        <v>12</v>
      </c>
      <c r="C38" s="25" t="s">
        <v>44</v>
      </c>
      <c r="D38" s="27" t="s">
        <v>18</v>
      </c>
      <c r="E38" s="30"/>
      <c r="F38" s="30"/>
      <c r="G38" s="31"/>
      <c r="H38" s="33"/>
      <c r="I38" s="29" t="e">
        <f>I16</f>
        <v>#REF!</v>
      </c>
      <c r="J38" s="29" t="e">
        <f>J16</f>
        <v>#REF!</v>
      </c>
      <c r="K38" s="29" t="e">
        <f t="shared" si="16"/>
        <v>#REF!</v>
      </c>
      <c r="L38" s="29" t="e">
        <f t="shared" si="16"/>
        <v>#REF!</v>
      </c>
      <c r="N38" s="81"/>
      <c r="O38" s="76">
        <v>0</v>
      </c>
      <c r="P38" s="76">
        <v>1.347025482</v>
      </c>
      <c r="Q38" s="76"/>
      <c r="R38" s="76"/>
      <c r="S38" s="9"/>
      <c r="T38" s="73">
        <f t="shared" si="13"/>
        <v>0</v>
      </c>
      <c r="U38" s="73" t="e">
        <f t="shared" si="14"/>
        <v>#REF!</v>
      </c>
      <c r="V38" s="73" t="e">
        <f t="shared" si="15"/>
        <v>#REF!</v>
      </c>
      <c r="W38" s="73" t="e">
        <f t="shared" si="12"/>
        <v>#REF!</v>
      </c>
      <c r="X38" s="73" t="e">
        <f t="shared" si="12"/>
        <v>#REF!</v>
      </c>
    </row>
    <row r="39" spans="1:24" ht="13.5">
      <c r="A39" s="6"/>
      <c r="B39" s="26" t="s">
        <v>13</v>
      </c>
      <c r="C39" s="26" t="s">
        <v>31</v>
      </c>
      <c r="D39" s="27" t="s">
        <v>18</v>
      </c>
      <c r="E39" s="29" t="e">
        <f>E17</f>
        <v>#REF!</v>
      </c>
      <c r="F39" s="29" t="e">
        <f>ROUND(E43*(1+F45),6)</f>
        <v>#REF!</v>
      </c>
      <c r="G39" s="29" t="e">
        <f>ROUND(F43*(1+G45),6)</f>
        <v>#REF!</v>
      </c>
      <c r="H39" s="29" t="e">
        <f>ROUND(G43*(1+H45),6)</f>
        <v>#REF!</v>
      </c>
      <c r="I39" s="29" t="e">
        <f>ROUND((H43*(1+I45)),6)</f>
        <v>#REF!</v>
      </c>
      <c r="J39" s="29" t="e">
        <f>ROUND((I43*(1+J45)),6)</f>
        <v>#REF!</v>
      </c>
      <c r="K39" s="29" t="e">
        <f>ROUND((J43*(1+K45)),6)</f>
        <v>#REF!</v>
      </c>
      <c r="L39" s="29" t="e">
        <f>ROUND((K43*(1+L45)),6)</f>
        <v>#REF!</v>
      </c>
      <c r="N39" s="77">
        <v>-5.907109788331893</v>
      </c>
      <c r="O39" s="77">
        <v>3.4653221418059785</v>
      </c>
      <c r="P39" s="77">
        <v>-1.732085318410467</v>
      </c>
      <c r="Q39" s="77"/>
      <c r="R39" s="77"/>
      <c r="S39" s="9"/>
      <c r="T39" s="73" t="e">
        <f t="shared" si="13"/>
        <v>#REF!</v>
      </c>
      <c r="U39" s="73" t="e">
        <f t="shared" si="14"/>
        <v>#REF!</v>
      </c>
      <c r="V39" s="73" t="e">
        <f t="shared" si="15"/>
        <v>#REF!</v>
      </c>
      <c r="W39" s="73" t="e">
        <f t="shared" si="12"/>
        <v>#REF!</v>
      </c>
      <c r="X39" s="73" t="e">
        <f t="shared" si="12"/>
        <v>#REF!</v>
      </c>
    </row>
    <row r="40" spans="1:24" ht="13.5">
      <c r="A40" s="6"/>
      <c r="B40" s="18"/>
      <c r="C40" s="18"/>
      <c r="D40" s="28"/>
      <c r="E40" s="34"/>
      <c r="F40" s="34"/>
      <c r="G40" s="35"/>
      <c r="H40" s="36"/>
      <c r="I40" s="36"/>
      <c r="J40" s="36"/>
      <c r="K40" s="36"/>
      <c r="L40" s="36"/>
      <c r="N40" s="82"/>
      <c r="O40" s="82"/>
      <c r="P40" s="82"/>
      <c r="Q40" s="82"/>
      <c r="R40" s="82"/>
      <c r="S40" s="9"/>
      <c r="T40" s="73">
        <f t="shared" si="13"/>
        <v>0</v>
      </c>
      <c r="U40" s="73">
        <f t="shared" si="14"/>
        <v>0</v>
      </c>
      <c r="V40" s="73">
        <f t="shared" si="15"/>
        <v>0</v>
      </c>
      <c r="W40" s="73">
        <f t="shared" si="12"/>
        <v>0</v>
      </c>
      <c r="X40" s="73">
        <f t="shared" si="12"/>
        <v>0</v>
      </c>
    </row>
    <row r="41" spans="1:24" ht="13.5">
      <c r="A41" s="6"/>
      <c r="B41" s="25" t="s">
        <v>14</v>
      </c>
      <c r="C41" s="25" t="s">
        <v>33</v>
      </c>
      <c r="D41" s="27" t="s">
        <v>18</v>
      </c>
      <c r="E41" s="37" t="e">
        <f>E28+E29+E30+E31-E32+E34-E39</f>
        <v>#REF!</v>
      </c>
      <c r="F41" s="37" t="e">
        <f>F28+F29+F30+F31-F32+F34-F39</f>
        <v>#REF!</v>
      </c>
      <c r="G41" s="37" t="e">
        <f>G28+G29+G30+G31-G32+G34-G39</f>
        <v>#REF!</v>
      </c>
      <c r="H41" s="37" t="e">
        <f>H28+H29+H30+H31-H32+H34-H39</f>
        <v>#REF!</v>
      </c>
      <c r="I41" s="37" t="e">
        <f>I28+I29+I30+I31+I33+I35+I37+I38+I34-I39</f>
        <v>#REF!</v>
      </c>
      <c r="J41" s="37" t="e">
        <f>J28+J29+J30+J31+J33+J35+J37+J38+J34-J39</f>
        <v>#REF!</v>
      </c>
      <c r="K41" s="37" t="e">
        <f>SUM(K28:K38)-K39</f>
        <v>#REF!</v>
      </c>
      <c r="L41" s="37" t="e">
        <f>SUM(L28:L38)-L39</f>
        <v>#REF!</v>
      </c>
      <c r="N41" s="77">
        <v>238.91846093872454</v>
      </c>
      <c r="O41" s="77">
        <v>244.91905986118672</v>
      </c>
      <c r="P41" s="77">
        <v>275.5343722279259</v>
      </c>
      <c r="Q41" s="77"/>
      <c r="R41" s="77"/>
      <c r="S41" s="9"/>
      <c r="T41" s="73" t="e">
        <f t="shared" si="13"/>
        <v>#REF!</v>
      </c>
      <c r="U41" s="73" t="e">
        <f t="shared" si="14"/>
        <v>#REF!</v>
      </c>
      <c r="V41" s="73" t="e">
        <f t="shared" si="15"/>
        <v>#REF!</v>
      </c>
      <c r="W41" s="73" t="e">
        <f t="shared" si="12"/>
        <v>#REF!</v>
      </c>
      <c r="X41" s="73" t="e">
        <f t="shared" si="12"/>
        <v>#REF!</v>
      </c>
    </row>
    <row r="42" spans="1:24" ht="13.5">
      <c r="A42" s="6"/>
      <c r="B42" s="25" t="s">
        <v>39</v>
      </c>
      <c r="C42" s="25" t="s">
        <v>30</v>
      </c>
      <c r="D42" s="27" t="s">
        <v>18</v>
      </c>
      <c r="E42" s="29" t="e">
        <f aca="true" t="shared" si="17" ref="E42:J42">E20</f>
        <v>#REF!</v>
      </c>
      <c r="F42" s="29" t="e">
        <f t="shared" si="17"/>
        <v>#REF!</v>
      </c>
      <c r="G42" s="29" t="e">
        <f t="shared" si="17"/>
        <v>#REF!</v>
      </c>
      <c r="H42" s="29" t="e">
        <f t="shared" si="17"/>
        <v>#REF!</v>
      </c>
      <c r="I42" s="29" t="e">
        <f t="shared" si="17"/>
        <v>#REF!</v>
      </c>
      <c r="J42" s="29" t="e">
        <f t="shared" si="17"/>
        <v>#REF!</v>
      </c>
      <c r="K42" s="29" t="e">
        <f>K20</f>
        <v>#REF!</v>
      </c>
      <c r="L42" s="29" t="e">
        <f>L20</f>
        <v>#REF!</v>
      </c>
      <c r="N42" s="78">
        <v>242.214686699027</v>
      </c>
      <c r="O42" s="78">
        <v>243.220937</v>
      </c>
      <c r="P42" s="78">
        <v>268.284609</v>
      </c>
      <c r="Q42" s="78"/>
      <c r="R42" s="78"/>
      <c r="S42" s="10"/>
      <c r="T42" s="73" t="e">
        <f t="shared" si="13"/>
        <v>#REF!</v>
      </c>
      <c r="U42" s="73" t="e">
        <f t="shared" si="14"/>
        <v>#REF!</v>
      </c>
      <c r="V42" s="73" t="e">
        <f t="shared" si="15"/>
        <v>#REF!</v>
      </c>
      <c r="W42" s="73" t="e">
        <f t="shared" si="12"/>
        <v>#REF!</v>
      </c>
      <c r="X42" s="73" t="e">
        <f t="shared" si="12"/>
        <v>#REF!</v>
      </c>
    </row>
    <row r="43" spans="1:24" ht="13.5">
      <c r="A43" s="6"/>
      <c r="B43" s="25"/>
      <c r="C43" s="25" t="s">
        <v>34</v>
      </c>
      <c r="D43" s="27" t="s">
        <v>18</v>
      </c>
      <c r="E43" s="37" t="e">
        <f aca="true" t="shared" si="18" ref="E43:L43">E42-E41</f>
        <v>#REF!</v>
      </c>
      <c r="F43" s="37" t="e">
        <f t="shared" si="18"/>
        <v>#REF!</v>
      </c>
      <c r="G43" s="37" t="e">
        <f t="shared" si="18"/>
        <v>#REF!</v>
      </c>
      <c r="H43" s="37" t="e">
        <f t="shared" si="18"/>
        <v>#REF!</v>
      </c>
      <c r="I43" s="37" t="e">
        <f t="shared" si="18"/>
        <v>#REF!</v>
      </c>
      <c r="J43" s="37" t="e">
        <f t="shared" si="18"/>
        <v>#REF!</v>
      </c>
      <c r="K43" s="37" t="e">
        <f t="shared" si="18"/>
        <v>#REF!</v>
      </c>
      <c r="L43" s="37" t="e">
        <f t="shared" si="18"/>
        <v>#REF!</v>
      </c>
      <c r="N43" s="77">
        <v>3.2962257603024625</v>
      </c>
      <c r="O43" s="77">
        <v>-1.6981228611867323</v>
      </c>
      <c r="P43" s="77">
        <v>-7.249763227925939</v>
      </c>
      <c r="Q43" s="77"/>
      <c r="R43" s="77"/>
      <c r="S43" s="62"/>
      <c r="T43" s="73" t="e">
        <f t="shared" si="13"/>
        <v>#REF!</v>
      </c>
      <c r="U43" s="73" t="e">
        <f t="shared" si="14"/>
        <v>#REF!</v>
      </c>
      <c r="V43" s="73" t="e">
        <f t="shared" si="15"/>
        <v>#REF!</v>
      </c>
      <c r="W43" s="73" t="e">
        <f t="shared" si="12"/>
        <v>#REF!</v>
      </c>
      <c r="X43" s="73" t="e">
        <f t="shared" si="12"/>
        <v>#REF!</v>
      </c>
    </row>
    <row r="44" spans="1:24" ht="12">
      <c r="A44" s="6"/>
      <c r="B44" s="6"/>
      <c r="C44" s="6"/>
      <c r="D44" s="6"/>
      <c r="E44" s="6"/>
      <c r="F44" s="7" t="e">
        <f>$F$1</f>
        <v>#REF!</v>
      </c>
      <c r="G44" s="7" t="e">
        <f>$G$1</f>
        <v>#REF!</v>
      </c>
      <c r="H44" s="7" t="e">
        <f>$H$1</f>
        <v>#REF!</v>
      </c>
      <c r="I44" s="7" t="e">
        <f>$I$1</f>
        <v>#REF!</v>
      </c>
      <c r="J44" s="7" t="e">
        <f>$J$1</f>
        <v>#REF!</v>
      </c>
      <c r="K44" s="7" t="e">
        <f>$J$1</f>
        <v>#REF!</v>
      </c>
      <c r="L44" s="7" t="e">
        <f>$J$1</f>
        <v>#REF!</v>
      </c>
      <c r="P44" s="63"/>
      <c r="Q44" s="63"/>
      <c r="R44" s="63"/>
      <c r="S44" s="63"/>
      <c r="T44" s="63"/>
      <c r="U44" s="63"/>
      <c r="V44" s="63"/>
      <c r="W44" s="63"/>
      <c r="X44" s="63"/>
    </row>
    <row r="45" spans="1:24" ht="12">
      <c r="A45" s="6"/>
      <c r="B45" s="6"/>
      <c r="C45" s="6"/>
      <c r="D45" s="6"/>
      <c r="E45" s="6"/>
      <c r="F45" s="7" t="e">
        <f>IF(E42&gt;E41,3%+F44,F44)</f>
        <v>#REF!</v>
      </c>
      <c r="G45" s="7" t="e">
        <f>IF(F42&gt;F41,3%+G44,G44)</f>
        <v>#REF!</v>
      </c>
      <c r="H45" s="7" t="e">
        <f>IF(G42&gt;G41,3%+H44,H44)</f>
        <v>#REF!</v>
      </c>
      <c r="I45" s="38" t="e">
        <f>(IF(H42&gt;(H41*1.03),3%,IF(H42&lt;(H41*0.97),0,1.5%)))+I44</f>
        <v>#REF!</v>
      </c>
      <c r="J45" s="38" t="e">
        <f>(IF(I42&gt;(I41*1.03),3%,IF(I42&lt;(I41*0.97),0,1.5%)))+J44</f>
        <v>#REF!</v>
      </c>
      <c r="K45" s="38" t="e">
        <f>(IF(J42&gt;(J41*1.03),3%,IF(J42&lt;(J41*0.97),0,1.5%)))+K44</f>
        <v>#REF!</v>
      </c>
      <c r="L45" s="38" t="e">
        <f>(IF(K42&gt;(K41*1.03),3%,IF(K42&lt;(K41*0.97),0,1.5%)))+L44</f>
        <v>#REF!</v>
      </c>
      <c r="P45" s="41"/>
      <c r="Q45" s="41"/>
      <c r="R45" s="41"/>
      <c r="S45" s="41"/>
      <c r="T45" s="41"/>
      <c r="U45" s="41"/>
      <c r="V45" s="41"/>
      <c r="W45" s="41"/>
      <c r="X45" s="41"/>
    </row>
    <row r="46" spans="16:24" ht="12">
      <c r="P46" s="41"/>
      <c r="Q46" s="41"/>
      <c r="R46" s="41"/>
      <c r="S46" s="41"/>
      <c r="T46" s="41"/>
      <c r="U46" s="41"/>
      <c r="V46" s="38"/>
      <c r="W46" s="38"/>
      <c r="X46" s="38"/>
    </row>
    <row r="47" spans="3:24" ht="12">
      <c r="C47" t="s">
        <v>28</v>
      </c>
      <c r="P47" s="41"/>
      <c r="Q47" s="41"/>
      <c r="R47" s="41"/>
      <c r="S47" s="41"/>
      <c r="T47" s="41"/>
      <c r="U47" s="41"/>
      <c r="V47" s="38"/>
      <c r="W47" s="38"/>
      <c r="X47" s="38"/>
    </row>
    <row r="48" spans="16:24" ht="12">
      <c r="P48" s="41"/>
      <c r="Q48" s="41"/>
      <c r="R48" s="41"/>
      <c r="S48" s="41"/>
      <c r="T48" s="41"/>
      <c r="U48" s="41"/>
      <c r="V48" s="38"/>
      <c r="W48" s="38"/>
      <c r="X48" s="38"/>
    </row>
    <row r="49" spans="2:24" ht="13.5">
      <c r="B49" s="25"/>
      <c r="C49" s="25"/>
      <c r="D49" s="25"/>
      <c r="E49" s="25" t="e">
        <f aca="true" t="shared" si="19" ref="E49:J49">IF(E63&gt;E64,"under","over")</f>
        <v>#REF!</v>
      </c>
      <c r="F49" s="25" t="e">
        <f t="shared" si="19"/>
        <v>#REF!</v>
      </c>
      <c r="G49" s="25" t="e">
        <f t="shared" si="19"/>
        <v>#REF!</v>
      </c>
      <c r="H49" s="25" t="e">
        <f t="shared" si="19"/>
        <v>#REF!</v>
      </c>
      <c r="I49" s="25" t="e">
        <f t="shared" si="19"/>
        <v>#REF!</v>
      </c>
      <c r="J49" s="25" t="e">
        <f t="shared" si="19"/>
        <v>#REF!</v>
      </c>
      <c r="K49" s="25" t="e">
        <f>IF(K63&gt;K64,"under","over")</f>
        <v>#REF!</v>
      </c>
      <c r="L49" s="25" t="e">
        <f>IF(L63&gt;L64,"under","over")</f>
        <v>#REF!</v>
      </c>
      <c r="P49" s="41"/>
      <c r="Q49" s="41"/>
      <c r="R49" s="41"/>
      <c r="S49" s="41"/>
      <c r="T49" s="41"/>
      <c r="U49" s="41"/>
      <c r="V49" s="38"/>
      <c r="W49" s="38"/>
      <c r="X49" s="38"/>
    </row>
    <row r="50" spans="2:24" ht="13.5">
      <c r="B50" s="26" t="s">
        <v>23</v>
      </c>
      <c r="C50" s="26" t="s">
        <v>38</v>
      </c>
      <c r="D50" s="27" t="s">
        <v>18</v>
      </c>
      <c r="E50" s="29" t="e">
        <f>E28</f>
        <v>#REF!</v>
      </c>
      <c r="F50" s="29" t="e">
        <f aca="true" t="shared" si="20" ref="F50:J60">F28</f>
        <v>#REF!</v>
      </c>
      <c r="G50" s="29" t="e">
        <f t="shared" si="20"/>
        <v>#REF!</v>
      </c>
      <c r="H50" s="29" t="e">
        <f t="shared" si="20"/>
        <v>#REF!</v>
      </c>
      <c r="I50" s="29" t="e">
        <f t="shared" si="20"/>
        <v>#REF!</v>
      </c>
      <c r="J50" s="29" t="e">
        <f t="shared" si="20"/>
        <v>#REF!</v>
      </c>
      <c r="K50" s="29" t="e">
        <f aca="true" t="shared" si="21" ref="K50:L53">K28</f>
        <v>#REF!</v>
      </c>
      <c r="L50" s="29" t="e">
        <f t="shared" si="21"/>
        <v>#REF!</v>
      </c>
      <c r="N50" s="76">
        <v>193.7648416622401</v>
      </c>
      <c r="O50" s="76">
        <v>244.46755199999998</v>
      </c>
      <c r="P50" s="76">
        <v>264.166595</v>
      </c>
      <c r="Q50" s="76">
        <v>264.166595</v>
      </c>
      <c r="R50" s="76">
        <v>264.166595</v>
      </c>
      <c r="S50" s="49"/>
      <c r="T50" s="73" t="e">
        <f>H50-N50</f>
        <v>#REF!</v>
      </c>
      <c r="U50" s="73" t="e">
        <f aca="true" t="shared" si="22" ref="U50:U65">I50-O50</f>
        <v>#REF!</v>
      </c>
      <c r="V50" s="73" t="e">
        <f aca="true" t="shared" si="23" ref="V50:V65">J50-P50</f>
        <v>#REF!</v>
      </c>
      <c r="W50" s="73" t="e">
        <f aca="true" t="shared" si="24" ref="W50:W65">K50-Q50</f>
        <v>#REF!</v>
      </c>
      <c r="X50" s="73" t="e">
        <f aca="true" t="shared" si="25" ref="X50:X65">L50-R50</f>
        <v>#REF!</v>
      </c>
    </row>
    <row r="51" spans="2:24" ht="13.5">
      <c r="B51" s="26" t="s">
        <v>0</v>
      </c>
      <c r="C51" s="26" t="s">
        <v>37</v>
      </c>
      <c r="D51" s="27" t="s">
        <v>18</v>
      </c>
      <c r="E51" s="29" t="e">
        <f>E29</f>
        <v>#REF!</v>
      </c>
      <c r="F51" s="29" t="e">
        <f t="shared" si="20"/>
        <v>#REF!</v>
      </c>
      <c r="G51" s="29" t="e">
        <f t="shared" si="20"/>
        <v>#REF!</v>
      </c>
      <c r="H51" s="29" t="e">
        <f t="shared" si="20"/>
        <v>#REF!</v>
      </c>
      <c r="I51" s="29" t="e">
        <f t="shared" si="20"/>
        <v>#REF!</v>
      </c>
      <c r="J51" s="29" t="e">
        <f t="shared" si="20"/>
        <v>#REF!</v>
      </c>
      <c r="K51" s="29" t="e">
        <f t="shared" si="21"/>
        <v>#REF!</v>
      </c>
      <c r="L51" s="29" t="e">
        <f t="shared" si="21"/>
        <v>#REF!</v>
      </c>
      <c r="N51" s="77">
        <v>28.291863</v>
      </c>
      <c r="O51" s="78">
        <v>-0.32085659999999744</v>
      </c>
      <c r="P51" s="78">
        <v>-0.38016999999999757</v>
      </c>
      <c r="Q51" s="78">
        <v>-0.38016999999999757</v>
      </c>
      <c r="R51" s="78">
        <v>-0.38016999999999757</v>
      </c>
      <c r="S51" s="9"/>
      <c r="T51" s="73" t="e">
        <f aca="true" t="shared" si="26" ref="T51:T65">H51-N51</f>
        <v>#REF!</v>
      </c>
      <c r="U51" s="73" t="e">
        <f t="shared" si="22"/>
        <v>#REF!</v>
      </c>
      <c r="V51" s="73" t="e">
        <f t="shared" si="23"/>
        <v>#REF!</v>
      </c>
      <c r="W51" s="73" t="e">
        <f t="shared" si="24"/>
        <v>#REF!</v>
      </c>
      <c r="X51" s="73" t="e">
        <f t="shared" si="25"/>
        <v>#REF!</v>
      </c>
    </row>
    <row r="52" spans="2:24" ht="13.5">
      <c r="B52" s="26" t="s">
        <v>6</v>
      </c>
      <c r="C52" s="26" t="s">
        <v>32</v>
      </c>
      <c r="D52" s="27" t="s">
        <v>18</v>
      </c>
      <c r="E52" s="30"/>
      <c r="F52" s="29" t="e">
        <f t="shared" si="20"/>
        <v>#REF!</v>
      </c>
      <c r="G52" s="29" t="e">
        <f t="shared" si="20"/>
        <v>#REF!</v>
      </c>
      <c r="H52" s="29" t="e">
        <f t="shared" si="20"/>
        <v>#REF!</v>
      </c>
      <c r="I52" s="29" t="e">
        <f t="shared" si="20"/>
        <v>#REF!</v>
      </c>
      <c r="J52" s="29" t="e">
        <f t="shared" si="20"/>
        <v>#REF!</v>
      </c>
      <c r="K52" s="29" t="e">
        <f t="shared" si="21"/>
        <v>#REF!</v>
      </c>
      <c r="L52" s="29" t="e">
        <f t="shared" si="21"/>
        <v>#REF!</v>
      </c>
      <c r="N52" s="76">
        <v>1.3792605232499997</v>
      </c>
      <c r="O52" s="76">
        <v>1.8889636395</v>
      </c>
      <c r="P52" s="76">
        <v>2.0635892385</v>
      </c>
      <c r="Q52" s="76">
        <v>2.0635892385</v>
      </c>
      <c r="R52" s="76">
        <v>2.0635892385</v>
      </c>
      <c r="S52" s="9"/>
      <c r="T52" s="73" t="e">
        <f t="shared" si="26"/>
        <v>#REF!</v>
      </c>
      <c r="U52" s="73" t="e">
        <f t="shared" si="22"/>
        <v>#REF!</v>
      </c>
      <c r="V52" s="73" t="e">
        <f t="shared" si="23"/>
        <v>#REF!</v>
      </c>
      <c r="W52" s="73" t="e">
        <f t="shared" si="24"/>
        <v>#REF!</v>
      </c>
      <c r="X52" s="73" t="e">
        <f t="shared" si="25"/>
        <v>#REF!</v>
      </c>
    </row>
    <row r="53" spans="2:24" ht="13.5">
      <c r="B53" s="26" t="s">
        <v>8</v>
      </c>
      <c r="C53" s="26" t="s">
        <v>35</v>
      </c>
      <c r="D53" s="27" t="s">
        <v>18</v>
      </c>
      <c r="E53" s="30"/>
      <c r="F53" s="30"/>
      <c r="G53" s="31"/>
      <c r="H53" s="29" t="e">
        <f t="shared" si="20"/>
        <v>#REF!</v>
      </c>
      <c r="I53" s="29" t="e">
        <f t="shared" si="20"/>
        <v>#REF!</v>
      </c>
      <c r="J53" s="29" t="e">
        <f t="shared" si="20"/>
        <v>#REF!</v>
      </c>
      <c r="K53" s="29" t="e">
        <f t="shared" si="21"/>
        <v>#REF!</v>
      </c>
      <c r="L53" s="29" t="e">
        <f t="shared" si="21"/>
        <v>#REF!</v>
      </c>
      <c r="N53" s="78">
        <v>0</v>
      </c>
      <c r="O53" s="78">
        <v>0</v>
      </c>
      <c r="P53" s="78">
        <v>0</v>
      </c>
      <c r="Q53" s="78">
        <v>0</v>
      </c>
      <c r="R53" s="78">
        <v>0</v>
      </c>
      <c r="S53" s="9"/>
      <c r="T53" s="73" t="e">
        <f t="shared" si="26"/>
        <v>#REF!</v>
      </c>
      <c r="U53" s="73" t="e">
        <f t="shared" si="22"/>
        <v>#REF!</v>
      </c>
      <c r="V53" s="73" t="e">
        <f t="shared" si="23"/>
        <v>#REF!</v>
      </c>
      <c r="W53" s="73" t="e">
        <f t="shared" si="24"/>
        <v>#REF!</v>
      </c>
      <c r="X53" s="73" t="e">
        <f t="shared" si="25"/>
        <v>#REF!</v>
      </c>
    </row>
    <row r="54" spans="2:24" ht="13.5">
      <c r="B54" s="26" t="s">
        <v>24</v>
      </c>
      <c r="C54" s="26" t="s">
        <v>40</v>
      </c>
      <c r="D54" s="27" t="s">
        <v>18</v>
      </c>
      <c r="E54" s="29" t="e">
        <f>ROUND(#REF!/1000000,6)</f>
        <v>#REF!</v>
      </c>
      <c r="F54" s="29" t="e">
        <f>ROUND(#REF!/1000000,6)</f>
        <v>#REF!</v>
      </c>
      <c r="G54" s="29" t="e">
        <f>ROUND(#REF!/1000000,6)</f>
        <v>#REF!</v>
      </c>
      <c r="H54" s="29" t="e">
        <f>ROUND(#REF!/1000000,6)</f>
        <v>#REF!</v>
      </c>
      <c r="I54" s="32"/>
      <c r="J54" s="32"/>
      <c r="K54" s="32"/>
      <c r="L54" s="32"/>
      <c r="N54" s="79">
        <v>-4.018107986858389</v>
      </c>
      <c r="O54" s="80"/>
      <c r="P54" s="80"/>
      <c r="Q54" s="80"/>
      <c r="R54" s="80"/>
      <c r="S54" s="49"/>
      <c r="T54" s="73" t="e">
        <f t="shared" si="26"/>
        <v>#REF!</v>
      </c>
      <c r="U54" s="73">
        <f t="shared" si="22"/>
        <v>0</v>
      </c>
      <c r="V54" s="73">
        <f t="shared" si="23"/>
        <v>0</v>
      </c>
      <c r="W54" s="73">
        <f t="shared" si="24"/>
        <v>0</v>
      </c>
      <c r="X54" s="73">
        <f t="shared" si="25"/>
        <v>0</v>
      </c>
    </row>
    <row r="55" spans="2:24" ht="13.5">
      <c r="B55" s="26" t="s">
        <v>5</v>
      </c>
      <c r="C55" s="26" t="s">
        <v>41</v>
      </c>
      <c r="D55" s="27" t="s">
        <v>18</v>
      </c>
      <c r="E55" s="30"/>
      <c r="F55" s="30"/>
      <c r="G55" s="31"/>
      <c r="H55" s="32"/>
      <c r="I55" s="29" t="e">
        <f>ROUND(#REF!/1000000,6)</f>
        <v>#REF!</v>
      </c>
      <c r="J55" s="29" t="e">
        <f>ROUND(#REF!/1000000,6)</f>
        <v>#REF!</v>
      </c>
      <c r="K55" s="29" t="e">
        <f>ROUND(#REF!/1000000,6)</f>
        <v>#REF!</v>
      </c>
      <c r="L55" s="29" t="e">
        <f>ROUND(#REF!/1000000,6)</f>
        <v>#REF!</v>
      </c>
      <c r="N55" s="80"/>
      <c r="O55" s="79">
        <v>-4.710232399680393</v>
      </c>
      <c r="P55" s="79">
        <v>0.6305374392305367</v>
      </c>
      <c r="Q55" s="79">
        <v>0.6305374392305367</v>
      </c>
      <c r="R55" s="79">
        <v>0.6305374392305367</v>
      </c>
      <c r="S55" s="9"/>
      <c r="T55" s="73">
        <f t="shared" si="26"/>
        <v>0</v>
      </c>
      <c r="U55" s="73" t="e">
        <f t="shared" si="22"/>
        <v>#REF!</v>
      </c>
      <c r="V55" s="73" t="e">
        <f t="shared" si="23"/>
        <v>#REF!</v>
      </c>
      <c r="W55" s="73" t="e">
        <f t="shared" si="24"/>
        <v>#REF!</v>
      </c>
      <c r="X55" s="73" t="e">
        <f t="shared" si="25"/>
        <v>#REF!</v>
      </c>
    </row>
    <row r="56" spans="2:24" ht="13.5">
      <c r="B56" s="25" t="s">
        <v>7</v>
      </c>
      <c r="C56" s="25" t="s">
        <v>36</v>
      </c>
      <c r="D56" s="27" t="s">
        <v>18</v>
      </c>
      <c r="E56" s="30"/>
      <c r="F56" s="30"/>
      <c r="G56" s="31"/>
      <c r="H56" s="29" t="e">
        <f t="shared" si="20"/>
        <v>#REF!</v>
      </c>
      <c r="I56" s="29" t="e">
        <f t="shared" si="20"/>
        <v>#REF!</v>
      </c>
      <c r="J56" s="29" t="e">
        <f t="shared" si="20"/>
        <v>#REF!</v>
      </c>
      <c r="K56" s="29" t="e">
        <f>K34</f>
        <v>#REF!</v>
      </c>
      <c r="L56" s="29" t="e">
        <f>L34</f>
        <v>#REF!</v>
      </c>
      <c r="N56" s="76">
        <v>5.557277978044157</v>
      </c>
      <c r="O56" s="76">
        <v>6.119836140977384</v>
      </c>
      <c r="P56" s="76">
        <v>3.832470201424652</v>
      </c>
      <c r="Q56" s="76">
        <v>3.832470201424652</v>
      </c>
      <c r="R56" s="76">
        <v>3.832470201424652</v>
      </c>
      <c r="S56" s="49"/>
      <c r="T56" s="73" t="e">
        <f t="shared" si="26"/>
        <v>#REF!</v>
      </c>
      <c r="U56" s="73" t="e">
        <f t="shared" si="22"/>
        <v>#REF!</v>
      </c>
      <c r="V56" s="73" t="e">
        <f t="shared" si="23"/>
        <v>#REF!</v>
      </c>
      <c r="W56" s="73" t="e">
        <f t="shared" si="24"/>
        <v>#REF!</v>
      </c>
      <c r="X56" s="73" t="e">
        <f t="shared" si="25"/>
        <v>#REF!</v>
      </c>
    </row>
    <row r="57" spans="2:24" ht="13.5">
      <c r="B57" s="25" t="s">
        <v>11</v>
      </c>
      <c r="C57" s="25" t="s">
        <v>42</v>
      </c>
      <c r="D57" s="27" t="s">
        <v>18</v>
      </c>
      <c r="E57" s="30"/>
      <c r="F57" s="30"/>
      <c r="G57" s="31"/>
      <c r="H57" s="33"/>
      <c r="I57" s="29" t="e">
        <f t="shared" si="20"/>
        <v>#REF!</v>
      </c>
      <c r="J57" s="29" t="e">
        <f t="shared" si="20"/>
        <v>#REF!</v>
      </c>
      <c r="K57" s="29" t="e">
        <f>K35</f>
        <v>#REF!</v>
      </c>
      <c r="L57" s="29" t="e">
        <f>L35</f>
        <v>#REF!</v>
      </c>
      <c r="N57" s="81"/>
      <c r="O57" s="76">
        <v>0.5822296221957439</v>
      </c>
      <c r="P57" s="76">
        <v>0.9909995483603755</v>
      </c>
      <c r="Q57" s="76">
        <v>0.9909995483603755</v>
      </c>
      <c r="R57" s="76">
        <v>0.9909995483603755</v>
      </c>
      <c r="S57" s="49"/>
      <c r="T57" s="73">
        <f t="shared" si="26"/>
        <v>0</v>
      </c>
      <c r="U57" s="73" t="e">
        <f t="shared" si="22"/>
        <v>#REF!</v>
      </c>
      <c r="V57" s="73" t="e">
        <f t="shared" si="23"/>
        <v>#REF!</v>
      </c>
      <c r="W57" s="73" t="e">
        <f t="shared" si="24"/>
        <v>#REF!</v>
      </c>
      <c r="X57" s="73" t="e">
        <f t="shared" si="25"/>
        <v>#REF!</v>
      </c>
    </row>
    <row r="58" spans="2:24" ht="13.5">
      <c r="B58" s="25" t="s">
        <v>9</v>
      </c>
      <c r="C58" s="25" t="s">
        <v>45</v>
      </c>
      <c r="D58" s="27" t="s">
        <v>18</v>
      </c>
      <c r="E58" s="30"/>
      <c r="F58" s="30"/>
      <c r="G58" s="31"/>
      <c r="H58" s="33"/>
      <c r="I58" s="33"/>
      <c r="J58" s="33"/>
      <c r="K58" s="33"/>
      <c r="L58" s="33"/>
      <c r="N58" s="81"/>
      <c r="O58" s="81"/>
      <c r="P58" s="81"/>
      <c r="Q58" s="76"/>
      <c r="R58" s="76"/>
      <c r="S58" s="9"/>
      <c r="T58" s="73">
        <f t="shared" si="26"/>
        <v>0</v>
      </c>
      <c r="U58" s="73">
        <f t="shared" si="22"/>
        <v>0</v>
      </c>
      <c r="V58" s="73">
        <f t="shared" si="23"/>
        <v>0</v>
      </c>
      <c r="W58" s="73">
        <f t="shared" si="24"/>
        <v>0</v>
      </c>
      <c r="X58" s="73">
        <f t="shared" si="25"/>
        <v>0</v>
      </c>
    </row>
    <row r="59" spans="2:24" ht="13.5">
      <c r="B59" s="25" t="s">
        <v>10</v>
      </c>
      <c r="C59" s="25" t="s">
        <v>43</v>
      </c>
      <c r="D59" s="27" t="s">
        <v>18</v>
      </c>
      <c r="E59" s="30"/>
      <c r="F59" s="30"/>
      <c r="G59" s="31"/>
      <c r="H59" s="33"/>
      <c r="I59" s="29" t="e">
        <f t="shared" si="20"/>
        <v>#REF!</v>
      </c>
      <c r="J59" s="29" t="e">
        <f t="shared" si="20"/>
        <v>#REF!</v>
      </c>
      <c r="K59" s="29" t="e">
        <f>K37</f>
        <v>#REF!</v>
      </c>
      <c r="L59" s="29" t="e">
        <f>L37</f>
        <v>#REF!</v>
      </c>
      <c r="N59" s="81"/>
      <c r="O59" s="76">
        <v>0.35688960000000003</v>
      </c>
      <c r="P59" s="76">
        <v>1.15124</v>
      </c>
      <c r="Q59" s="76">
        <v>1.15124</v>
      </c>
      <c r="R59" s="76">
        <v>1.15124</v>
      </c>
      <c r="S59" s="9"/>
      <c r="T59" s="73">
        <f t="shared" si="26"/>
        <v>0</v>
      </c>
      <c r="U59" s="73" t="e">
        <f t="shared" si="22"/>
        <v>#REF!</v>
      </c>
      <c r="V59" s="73" t="e">
        <f t="shared" si="23"/>
        <v>#REF!</v>
      </c>
      <c r="W59" s="73" t="e">
        <f t="shared" si="24"/>
        <v>#REF!</v>
      </c>
      <c r="X59" s="73" t="e">
        <f t="shared" si="25"/>
        <v>#REF!</v>
      </c>
    </row>
    <row r="60" spans="2:24" ht="13.5">
      <c r="B60" s="25" t="s">
        <v>12</v>
      </c>
      <c r="C60" s="25" t="s">
        <v>44</v>
      </c>
      <c r="D60" s="27" t="s">
        <v>18</v>
      </c>
      <c r="E60" s="30"/>
      <c r="F60" s="30"/>
      <c r="G60" s="31"/>
      <c r="H60" s="33"/>
      <c r="I60" s="29" t="e">
        <f t="shared" si="20"/>
        <v>#REF!</v>
      </c>
      <c r="J60" s="29" t="e">
        <f t="shared" si="20"/>
        <v>#REF!</v>
      </c>
      <c r="K60" s="29" t="e">
        <f>K38</f>
        <v>#REF!</v>
      </c>
      <c r="L60" s="29" t="e">
        <f>L38</f>
        <v>#REF!</v>
      </c>
      <c r="N60" s="81"/>
      <c r="O60" s="76">
        <v>0</v>
      </c>
      <c r="P60" s="76">
        <v>1.347025482</v>
      </c>
      <c r="Q60" s="76">
        <v>1.347025482</v>
      </c>
      <c r="R60" s="76">
        <v>1.347025482</v>
      </c>
      <c r="S60" s="9"/>
      <c r="T60" s="73">
        <f t="shared" si="26"/>
        <v>0</v>
      </c>
      <c r="U60" s="73" t="e">
        <f t="shared" si="22"/>
        <v>#REF!</v>
      </c>
      <c r="V60" s="73" t="e">
        <f t="shared" si="23"/>
        <v>#REF!</v>
      </c>
      <c r="W60" s="73" t="e">
        <f t="shared" si="24"/>
        <v>#REF!</v>
      </c>
      <c r="X60" s="73" t="e">
        <f t="shared" si="25"/>
        <v>#REF!</v>
      </c>
    </row>
    <row r="61" spans="2:24" ht="13.5">
      <c r="B61" s="26" t="s">
        <v>13</v>
      </c>
      <c r="C61" s="26" t="s">
        <v>31</v>
      </c>
      <c r="D61" s="27" t="s">
        <v>18</v>
      </c>
      <c r="E61" s="29" t="e">
        <f>E39</f>
        <v>#REF!</v>
      </c>
      <c r="F61" s="29" t="e">
        <f>ROUND(E65*(1+F67),6)</f>
        <v>#REF!</v>
      </c>
      <c r="G61" s="29" t="e">
        <f>ROUND(F65*(1+G67),6)</f>
        <v>#REF!</v>
      </c>
      <c r="H61" s="29" t="e">
        <f>ROUND(G65*(1+H67),6)</f>
        <v>#REF!</v>
      </c>
      <c r="I61" s="29" t="e">
        <f>ROUND((H65*(1+I67)),6)</f>
        <v>#REF!</v>
      </c>
      <c r="J61" s="29" t="e">
        <f>ROUND((I65*(1+J67)),6)</f>
        <v>#REF!</v>
      </c>
      <c r="K61" s="29" t="e">
        <f>ROUND((J65*(1+K67)),6)</f>
        <v>#REF!</v>
      </c>
      <c r="L61" s="29" t="e">
        <f>ROUND((K65*(1+L67)),6)</f>
        <v>#REF!</v>
      </c>
      <c r="N61" s="77">
        <v>-5.907109788331893</v>
      </c>
      <c r="O61" s="77">
        <v>3.4653221418059785</v>
      </c>
      <c r="P61" s="77">
        <v>-1.732085318410467</v>
      </c>
      <c r="Q61" s="77">
        <v>-1.732085318410467</v>
      </c>
      <c r="R61" s="77">
        <v>-1.732085318410467</v>
      </c>
      <c r="S61" s="9"/>
      <c r="T61" s="73" t="e">
        <f t="shared" si="26"/>
        <v>#REF!</v>
      </c>
      <c r="U61" s="73" t="e">
        <f t="shared" si="22"/>
        <v>#REF!</v>
      </c>
      <c r="V61" s="73" t="e">
        <f t="shared" si="23"/>
        <v>#REF!</v>
      </c>
      <c r="W61" s="73" t="e">
        <f t="shared" si="24"/>
        <v>#REF!</v>
      </c>
      <c r="X61" s="73" t="e">
        <f t="shared" si="25"/>
        <v>#REF!</v>
      </c>
    </row>
    <row r="62" spans="2:24" ht="13.5">
      <c r="B62" s="18"/>
      <c r="C62" s="18"/>
      <c r="D62" s="28"/>
      <c r="E62" s="34"/>
      <c r="F62" s="34"/>
      <c r="G62" s="35"/>
      <c r="H62" s="36"/>
      <c r="I62" s="36"/>
      <c r="J62" s="36"/>
      <c r="K62" s="36"/>
      <c r="L62" s="36"/>
      <c r="N62" s="82"/>
      <c r="O62" s="82"/>
      <c r="P62" s="82"/>
      <c r="Q62" s="82"/>
      <c r="R62" s="82"/>
      <c r="S62" s="9"/>
      <c r="T62" s="73">
        <f t="shared" si="26"/>
        <v>0</v>
      </c>
      <c r="U62" s="73">
        <f t="shared" si="22"/>
        <v>0</v>
      </c>
      <c r="V62" s="73">
        <f t="shared" si="23"/>
        <v>0</v>
      </c>
      <c r="W62" s="73">
        <f t="shared" si="24"/>
        <v>0</v>
      </c>
      <c r="X62" s="73">
        <f t="shared" si="25"/>
        <v>0</v>
      </c>
    </row>
    <row r="63" spans="2:24" ht="13.5">
      <c r="B63" s="25" t="s">
        <v>14</v>
      </c>
      <c r="C63" s="25" t="s">
        <v>33</v>
      </c>
      <c r="D63" s="27" t="s">
        <v>18</v>
      </c>
      <c r="E63" s="37" t="e">
        <f>E50+E51+E52+E53-E54+E56-E61</f>
        <v>#REF!</v>
      </c>
      <c r="F63" s="37" t="e">
        <f>F50+F51+F52+F53-F54+F56-F61</f>
        <v>#REF!</v>
      </c>
      <c r="G63" s="37" t="e">
        <f>G50+G51+G52+G53-G54+G56-G61</f>
        <v>#REF!</v>
      </c>
      <c r="H63" s="37" t="e">
        <f>H50+H51+H52+H53-H54+H56-H61</f>
        <v>#REF!</v>
      </c>
      <c r="I63" s="37" t="e">
        <f>I50+I51+I52+I53+I55+I57+I59+I60+I56-I61</f>
        <v>#REF!</v>
      </c>
      <c r="J63" s="37" t="e">
        <f>J50+J51+J52+J53+J55+J57+J59+J60+J56-J61</f>
        <v>#REF!</v>
      </c>
      <c r="K63" s="37" t="e">
        <f>K50+K51+K52+K53+K55+K57+K59+K60+K56-K61</f>
        <v>#REF!</v>
      </c>
      <c r="L63" s="37" t="e">
        <f>L50+L51+L52+L53+L55+L57+L59+L60+L56-L61</f>
        <v>#REF!</v>
      </c>
      <c r="N63" s="77">
        <v>238.91846093872454</v>
      </c>
      <c r="O63" s="77">
        <v>244.91905986118672</v>
      </c>
      <c r="P63" s="77">
        <v>275.5343722279259</v>
      </c>
      <c r="Q63" s="77">
        <v>275.5343722279259</v>
      </c>
      <c r="R63" s="77">
        <v>275.5343722279259</v>
      </c>
      <c r="S63" s="9"/>
      <c r="T63" s="73" t="e">
        <f t="shared" si="26"/>
        <v>#REF!</v>
      </c>
      <c r="U63" s="73" t="e">
        <f t="shared" si="22"/>
        <v>#REF!</v>
      </c>
      <c r="V63" s="73" t="e">
        <f t="shared" si="23"/>
        <v>#REF!</v>
      </c>
      <c r="W63" s="73" t="e">
        <f t="shared" si="24"/>
        <v>#REF!</v>
      </c>
      <c r="X63" s="73" t="e">
        <f t="shared" si="25"/>
        <v>#REF!</v>
      </c>
    </row>
    <row r="64" spans="2:24" ht="13.5">
      <c r="B64" s="25" t="s">
        <v>39</v>
      </c>
      <c r="C64" s="25" t="s">
        <v>30</v>
      </c>
      <c r="D64" s="27" t="s">
        <v>18</v>
      </c>
      <c r="E64" s="29" t="e">
        <f aca="true" t="shared" si="27" ref="E64:J64">E42</f>
        <v>#REF!</v>
      </c>
      <c r="F64" s="29" t="e">
        <f t="shared" si="27"/>
        <v>#REF!</v>
      </c>
      <c r="G64" s="29" t="e">
        <f t="shared" si="27"/>
        <v>#REF!</v>
      </c>
      <c r="H64" s="29" t="e">
        <f t="shared" si="27"/>
        <v>#REF!</v>
      </c>
      <c r="I64" s="29" t="e">
        <f t="shared" si="27"/>
        <v>#REF!</v>
      </c>
      <c r="J64" s="29" t="e">
        <f t="shared" si="27"/>
        <v>#REF!</v>
      </c>
      <c r="K64" s="29" t="e">
        <f>K42</f>
        <v>#REF!</v>
      </c>
      <c r="L64" s="29" t="e">
        <f>L42</f>
        <v>#REF!</v>
      </c>
      <c r="N64" s="78">
        <v>242.214686699027</v>
      </c>
      <c r="O64" s="78">
        <v>243.220937</v>
      </c>
      <c r="P64" s="78">
        <v>268.284609</v>
      </c>
      <c r="Q64" s="78">
        <v>268.284609</v>
      </c>
      <c r="R64" s="78">
        <v>268.284609</v>
      </c>
      <c r="S64" s="10"/>
      <c r="T64" s="73" t="e">
        <f t="shared" si="26"/>
        <v>#REF!</v>
      </c>
      <c r="U64" s="73" t="e">
        <f t="shared" si="22"/>
        <v>#REF!</v>
      </c>
      <c r="V64" s="73" t="e">
        <f t="shared" si="23"/>
        <v>#REF!</v>
      </c>
      <c r="W64" s="73" t="e">
        <f t="shared" si="24"/>
        <v>#REF!</v>
      </c>
      <c r="X64" s="73" t="e">
        <f t="shared" si="25"/>
        <v>#REF!</v>
      </c>
    </row>
    <row r="65" spans="2:24" ht="13.5">
      <c r="B65" s="25"/>
      <c r="C65" s="25" t="s">
        <v>34</v>
      </c>
      <c r="D65" s="27" t="s">
        <v>18</v>
      </c>
      <c r="E65" s="37" t="e">
        <f aca="true" t="shared" si="28" ref="E65:L65">E64-E63</f>
        <v>#REF!</v>
      </c>
      <c r="F65" s="37" t="e">
        <f t="shared" si="28"/>
        <v>#REF!</v>
      </c>
      <c r="G65" s="37" t="e">
        <f t="shared" si="28"/>
        <v>#REF!</v>
      </c>
      <c r="H65" s="37" t="e">
        <f t="shared" si="28"/>
        <v>#REF!</v>
      </c>
      <c r="I65" s="37" t="e">
        <f t="shared" si="28"/>
        <v>#REF!</v>
      </c>
      <c r="J65" s="37" t="e">
        <f t="shared" si="28"/>
        <v>#REF!</v>
      </c>
      <c r="K65" s="37" t="e">
        <f t="shared" si="28"/>
        <v>#REF!</v>
      </c>
      <c r="L65" s="37" t="e">
        <f t="shared" si="28"/>
        <v>#REF!</v>
      </c>
      <c r="N65" s="77">
        <v>3.2962257603024625</v>
      </c>
      <c r="O65" s="77">
        <v>-1.6981228611867323</v>
      </c>
      <c r="P65" s="77">
        <v>-7.249763227925939</v>
      </c>
      <c r="Q65" s="77">
        <v>-7.249763227925939</v>
      </c>
      <c r="R65" s="77">
        <v>-7.249763227925939</v>
      </c>
      <c r="S65" s="62"/>
      <c r="T65" s="73" t="e">
        <f t="shared" si="26"/>
        <v>#REF!</v>
      </c>
      <c r="U65" s="73" t="e">
        <f t="shared" si="22"/>
        <v>#REF!</v>
      </c>
      <c r="V65" s="73" t="e">
        <f t="shared" si="23"/>
        <v>#REF!</v>
      </c>
      <c r="W65" s="73" t="e">
        <f t="shared" si="24"/>
        <v>#REF!</v>
      </c>
      <c r="X65" s="73" t="e">
        <f t="shared" si="25"/>
        <v>#REF!</v>
      </c>
    </row>
    <row r="66" spans="2:22" ht="12">
      <c r="B66" s="6"/>
      <c r="C66" s="6"/>
      <c r="D66" s="6"/>
      <c r="E66" s="6"/>
      <c r="F66" s="7" t="e">
        <f>$F$1</f>
        <v>#REF!</v>
      </c>
      <c r="G66" s="7" t="e">
        <f>$G$1</f>
        <v>#REF!</v>
      </c>
      <c r="H66" s="7" t="e">
        <f>$H$1</f>
        <v>#REF!</v>
      </c>
      <c r="I66" s="7" t="e">
        <f>$I$1</f>
        <v>#REF!</v>
      </c>
      <c r="J66" s="7" t="e">
        <f>$J$1</f>
        <v>#REF!</v>
      </c>
      <c r="K66" s="7" t="e">
        <f>$J$1</f>
        <v>#REF!</v>
      </c>
      <c r="L66" s="7" t="e">
        <f>$J$1</f>
        <v>#REF!</v>
      </c>
      <c r="P66" s="41"/>
      <c r="Q66" s="41"/>
      <c r="R66" s="41"/>
      <c r="S66" s="41"/>
      <c r="T66" s="41"/>
      <c r="U66" s="41"/>
      <c r="V66" s="38"/>
    </row>
    <row r="67" spans="2:22" ht="12">
      <c r="B67" s="6"/>
      <c r="C67" s="6"/>
      <c r="D67" s="6"/>
      <c r="E67" s="6"/>
      <c r="F67" s="7" t="e">
        <f>IF(E64&gt;E63,3%+F66,F66)</f>
        <v>#REF!</v>
      </c>
      <c r="G67" s="7" t="e">
        <f>IF(F64&gt;F63,3%+G66,G66)</f>
        <v>#REF!</v>
      </c>
      <c r="H67" s="7" t="e">
        <f>IF(G64&gt;G63,3%+H66,H66)</f>
        <v>#REF!</v>
      </c>
      <c r="I67" s="38" t="e">
        <f>(IF(H64&gt;(H63*1.03),3%,IF(H64&lt;(H63*0.97),0,1.5%)))+I66</f>
        <v>#REF!</v>
      </c>
      <c r="J67" s="38" t="e">
        <f>(IF(I64&gt;(I63*1.03),3%,IF(I64&lt;(I63*0.97),0,1.5%)))+J66</f>
        <v>#REF!</v>
      </c>
      <c r="K67" s="38" t="e">
        <f>(IF(J64&gt;(J63*1.03),3%,IF(J64&lt;(J63*0.97),0,1.5%)))+K66</f>
        <v>#REF!</v>
      </c>
      <c r="L67" s="38" t="e">
        <f>(IF(K64&gt;(K63*1.03),3%,IF(K64&lt;(K63*0.97),0,1.5%)))+L66</f>
        <v>#REF!</v>
      </c>
      <c r="S67" s="59"/>
      <c r="T67" s="59"/>
      <c r="U67" s="59"/>
      <c r="V67" s="59"/>
    </row>
    <row r="68" spans="3:22" ht="16.5" thickBot="1">
      <c r="C68" s="104" t="s">
        <v>64</v>
      </c>
      <c r="D68" s="123"/>
      <c r="E68" s="123"/>
      <c r="F68" s="105" t="s">
        <v>21</v>
      </c>
      <c r="G68" s="106" t="s">
        <v>22</v>
      </c>
      <c r="H68" s="107" t="s">
        <v>19</v>
      </c>
      <c r="I68" s="43"/>
      <c r="S68" s="59"/>
      <c r="T68" s="59"/>
      <c r="U68" s="59"/>
      <c r="V68" s="59"/>
    </row>
    <row r="69" spans="3:22" ht="15.75">
      <c r="C69" s="108" t="s">
        <v>47</v>
      </c>
      <c r="D69" s="124"/>
      <c r="E69" s="124"/>
      <c r="F69" s="109" t="e">
        <f>F54-F10</f>
        <v>#REF!</v>
      </c>
      <c r="G69" s="110" t="e">
        <f>F69</f>
        <v>#REF!</v>
      </c>
      <c r="H69" s="111"/>
      <c r="I69" s="43"/>
      <c r="J69" s="42"/>
      <c r="K69" s="42"/>
      <c r="L69" s="42"/>
      <c r="S69" s="59"/>
      <c r="T69" s="59"/>
      <c r="U69" s="59"/>
      <c r="V69" s="59"/>
    </row>
    <row r="70" spans="3:22" ht="15.75">
      <c r="C70" s="112" t="s">
        <v>49</v>
      </c>
      <c r="D70" s="125"/>
      <c r="E70" s="125"/>
      <c r="F70" s="113"/>
      <c r="G70" s="114" t="e">
        <f>F69*G23</f>
        <v>#REF!</v>
      </c>
      <c r="H70" s="115"/>
      <c r="I70" s="43"/>
      <c r="S70" s="59"/>
      <c r="T70" s="59"/>
      <c r="U70" s="59"/>
      <c r="V70" s="59"/>
    </row>
    <row r="71" spans="3:22" ht="15.75">
      <c r="C71" s="112" t="s">
        <v>48</v>
      </c>
      <c r="D71" s="125"/>
      <c r="E71" s="125"/>
      <c r="F71" s="113"/>
      <c r="G71" s="116" t="e">
        <f>G54-G10</f>
        <v>#REF!</v>
      </c>
      <c r="H71" s="115"/>
      <c r="I71" s="43"/>
      <c r="J71" s="42"/>
      <c r="K71" s="42"/>
      <c r="L71" s="42"/>
      <c r="S71" s="59"/>
      <c r="T71" s="59"/>
      <c r="U71" s="59"/>
      <c r="V71" s="59"/>
    </row>
    <row r="72" spans="3:22" ht="15.75">
      <c r="C72" s="112" t="s">
        <v>50</v>
      </c>
      <c r="D72" s="125"/>
      <c r="E72" s="125"/>
      <c r="F72" s="113"/>
      <c r="G72" s="113" t="e">
        <f>SUM(G69:G71)</f>
        <v>#REF!</v>
      </c>
      <c r="H72" s="115"/>
      <c r="I72" s="43"/>
      <c r="S72" s="59"/>
      <c r="T72" s="59"/>
      <c r="U72" s="59"/>
      <c r="V72" s="59"/>
    </row>
    <row r="73" spans="3:22" ht="15.75">
      <c r="C73" s="117" t="s">
        <v>51</v>
      </c>
      <c r="D73" s="126"/>
      <c r="E73" s="126"/>
      <c r="F73" s="118"/>
      <c r="G73" s="113" t="e">
        <f>G65-G21</f>
        <v>#REF!</v>
      </c>
      <c r="H73" s="115" t="e">
        <f>G73</f>
        <v>#REF!</v>
      </c>
      <c r="I73" s="43"/>
      <c r="S73" s="64"/>
      <c r="T73" s="64"/>
      <c r="U73" s="59"/>
      <c r="V73" s="59"/>
    </row>
    <row r="74" spans="3:22" ht="15.75">
      <c r="C74" s="112" t="s">
        <v>52</v>
      </c>
      <c r="D74" s="125"/>
      <c r="E74" s="125"/>
      <c r="F74" s="113"/>
      <c r="G74" s="113"/>
      <c r="H74" s="119" t="e">
        <f>G73*H23</f>
        <v>#REF!</v>
      </c>
      <c r="I74" s="43"/>
      <c r="J74" s="42"/>
      <c r="K74" s="42"/>
      <c r="L74" s="42"/>
      <c r="S74" s="59"/>
      <c r="T74" s="59"/>
      <c r="U74" s="59"/>
      <c r="V74" s="59"/>
    </row>
    <row r="75" spans="3:22" ht="15.75">
      <c r="C75" s="112" t="s">
        <v>53</v>
      </c>
      <c r="D75" s="125"/>
      <c r="E75" s="125"/>
      <c r="F75" s="113"/>
      <c r="G75" s="113"/>
      <c r="H75" s="120" t="e">
        <f>H54-H10</f>
        <v>#REF!</v>
      </c>
      <c r="I75" s="43"/>
      <c r="S75" s="59"/>
      <c r="T75" s="59"/>
      <c r="U75" s="59"/>
      <c r="V75" s="59"/>
    </row>
    <row r="76" spans="3:22" ht="15.75">
      <c r="C76" s="112" t="s">
        <v>55</v>
      </c>
      <c r="D76" s="125"/>
      <c r="E76" s="125"/>
      <c r="F76" s="113"/>
      <c r="G76" s="113"/>
      <c r="H76" s="115" t="e">
        <f>SUM(H73:H75)</f>
        <v>#REF!</v>
      </c>
      <c r="I76" s="43"/>
      <c r="S76" s="59"/>
      <c r="T76" s="59"/>
      <c r="U76" s="59"/>
      <c r="V76" s="59"/>
    </row>
    <row r="77" spans="3:22" ht="15.75">
      <c r="C77" s="117" t="s">
        <v>54</v>
      </c>
      <c r="D77" s="126"/>
      <c r="E77" s="126"/>
      <c r="F77" s="118"/>
      <c r="G77" s="113"/>
      <c r="H77" s="115" t="e">
        <f>H65-H21</f>
        <v>#REF!</v>
      </c>
      <c r="I77" s="43"/>
      <c r="S77" s="64"/>
      <c r="T77" s="64"/>
      <c r="U77" s="64"/>
      <c r="V77" s="59"/>
    </row>
    <row r="78" spans="3:22" ht="16.5" thickBot="1">
      <c r="C78" s="127"/>
      <c r="D78" s="128"/>
      <c r="E78" s="128"/>
      <c r="F78" s="128"/>
      <c r="G78" s="128"/>
      <c r="H78" s="129"/>
      <c r="I78" s="59"/>
      <c r="S78" s="59"/>
      <c r="T78" s="59"/>
      <c r="U78" s="59"/>
      <c r="V78" s="59"/>
    </row>
    <row r="79" spans="3:22" ht="15.75">
      <c r="C79" s="121" t="s">
        <v>61</v>
      </c>
      <c r="D79" s="124"/>
      <c r="E79" s="124"/>
      <c r="F79" s="124"/>
      <c r="G79" s="124"/>
      <c r="H79" s="130" t="e">
        <f>F69+G71+H75</f>
        <v>#REF!</v>
      </c>
      <c r="I79" s="59"/>
      <c r="S79" s="59"/>
      <c r="T79" s="59"/>
      <c r="U79" s="59"/>
      <c r="V79" s="59"/>
    </row>
    <row r="80" spans="3:22" ht="15.75">
      <c r="C80" s="117" t="s">
        <v>62</v>
      </c>
      <c r="D80" s="125"/>
      <c r="E80" s="125"/>
      <c r="F80" s="125"/>
      <c r="G80" s="125"/>
      <c r="H80" s="119" t="e">
        <f>G70+H74</f>
        <v>#REF!</v>
      </c>
      <c r="I80" s="59"/>
      <c r="S80" s="59"/>
      <c r="T80" s="59"/>
      <c r="U80" s="59"/>
      <c r="V80" s="59"/>
    </row>
    <row r="81" spans="3:22" ht="16.5" thickBot="1">
      <c r="C81" s="122" t="s">
        <v>63</v>
      </c>
      <c r="D81" s="128"/>
      <c r="E81" s="128"/>
      <c r="F81" s="128"/>
      <c r="G81" s="128"/>
      <c r="H81" s="131" t="e">
        <f>H79+H80</f>
        <v>#REF!</v>
      </c>
      <c r="I81" s="64"/>
      <c r="S81" s="59"/>
      <c r="T81" s="59"/>
      <c r="U81" s="59"/>
      <c r="V81" s="64"/>
    </row>
    <row r="82" spans="9:22" ht="12">
      <c r="I82" s="59"/>
      <c r="S82" s="59"/>
      <c r="T82" s="59"/>
      <c r="U82" s="59"/>
      <c r="V82" s="59"/>
    </row>
    <row r="83" spans="3:22" ht="12">
      <c r="C83" s="86" t="s">
        <v>59</v>
      </c>
      <c r="I83" s="64"/>
      <c r="S83" s="59"/>
      <c r="T83" s="59"/>
      <c r="U83" s="59"/>
      <c r="V83" s="64"/>
    </row>
    <row r="84" spans="3:22" ht="12.75">
      <c r="C84" s="47" t="s">
        <v>47</v>
      </c>
      <c r="F84" s="44" t="e">
        <f>F54-F32</f>
        <v>#REF!</v>
      </c>
      <c r="G84" s="43" t="e">
        <f>F84</f>
        <v>#REF!</v>
      </c>
      <c r="H84" s="43"/>
      <c r="I84" s="59"/>
      <c r="S84" s="59"/>
      <c r="T84" s="59"/>
      <c r="U84" s="59"/>
      <c r="V84" s="59"/>
    </row>
    <row r="85" spans="3:22" ht="12.75">
      <c r="C85" s="47" t="s">
        <v>49</v>
      </c>
      <c r="F85" s="43"/>
      <c r="G85" s="45" t="e">
        <f>F84*G45</f>
        <v>#REF!</v>
      </c>
      <c r="H85" s="43"/>
      <c r="I85" s="64"/>
      <c r="S85" s="59"/>
      <c r="T85" s="59"/>
      <c r="U85" s="59"/>
      <c r="V85" s="64"/>
    </row>
    <row r="86" spans="3:8" ht="12.75">
      <c r="C86" s="47" t="s">
        <v>48</v>
      </c>
      <c r="F86" s="43"/>
      <c r="G86" s="44" t="e">
        <f>G54-G32</f>
        <v>#REF!</v>
      </c>
      <c r="H86" s="43"/>
    </row>
    <row r="87" spans="3:8" ht="12.75">
      <c r="C87" s="47" t="s">
        <v>50</v>
      </c>
      <c r="F87" s="43"/>
      <c r="G87" s="43" t="e">
        <f>SUM(G84:G86)</f>
        <v>#REF!</v>
      </c>
      <c r="H87" s="43"/>
    </row>
    <row r="88" spans="3:8" ht="12.75">
      <c r="C88" s="48" t="s">
        <v>51</v>
      </c>
      <c r="D88" s="3"/>
      <c r="E88" s="3"/>
      <c r="F88" s="46"/>
      <c r="G88" s="46" t="e">
        <f>G65-G43</f>
        <v>#REF!</v>
      </c>
      <c r="H88" s="43" t="e">
        <f>G88</f>
        <v>#REF!</v>
      </c>
    </row>
    <row r="89" spans="3:8" ht="12.75">
      <c r="C89" s="47" t="s">
        <v>52</v>
      </c>
      <c r="F89" s="43"/>
      <c r="G89" s="43"/>
      <c r="H89" s="45" t="e">
        <f>G88*H67</f>
        <v>#REF!</v>
      </c>
    </row>
    <row r="90" spans="3:8" ht="12.75">
      <c r="C90" s="47" t="s">
        <v>53</v>
      </c>
      <c r="F90" s="43"/>
      <c r="G90" s="43"/>
      <c r="H90" s="44" t="e">
        <f>H54-H32</f>
        <v>#REF!</v>
      </c>
    </row>
    <row r="91" spans="3:8" ht="12.75">
      <c r="C91" s="47" t="s">
        <v>55</v>
      </c>
      <c r="F91" s="43"/>
      <c r="G91" s="43"/>
      <c r="H91" s="43" t="e">
        <f>SUM(H88:H90)</f>
        <v>#REF!</v>
      </c>
    </row>
    <row r="92" spans="3:8" ht="12.75">
      <c r="C92" s="48" t="s">
        <v>54</v>
      </c>
      <c r="D92" s="3"/>
      <c r="E92" s="3"/>
      <c r="F92" s="46"/>
      <c r="G92" s="46"/>
      <c r="H92" s="46" t="e">
        <f>H65-H43</f>
        <v>#REF!</v>
      </c>
    </row>
    <row r="93" spans="3:8" ht="12.75">
      <c r="C93" s="84"/>
      <c r="D93" s="4"/>
      <c r="E93" s="4"/>
      <c r="F93" s="59"/>
      <c r="G93" s="59"/>
      <c r="H93" s="59"/>
    </row>
    <row r="94" spans="3:8" ht="12.75">
      <c r="C94" s="48" t="s">
        <v>61</v>
      </c>
      <c r="H94" s="14" t="e">
        <f>F84+G86+H90</f>
        <v>#REF!</v>
      </c>
    </row>
    <row r="95" spans="3:8" ht="12.75">
      <c r="C95" s="48" t="s">
        <v>62</v>
      </c>
      <c r="H95" s="14" t="e">
        <f>G85+H89</f>
        <v>#REF!</v>
      </c>
    </row>
    <row r="96" spans="3:8" ht="12.75">
      <c r="C96" s="48" t="s">
        <v>63</v>
      </c>
      <c r="H96" s="14" t="e">
        <f>H94+H95</f>
        <v>#REF!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showGridLines="0" zoomScale="113" zoomScaleNormal="113" workbookViewId="0" topLeftCell="A1">
      <selection activeCell="A10" sqref="A10:P10"/>
    </sheetView>
  </sheetViews>
  <sheetFormatPr defaultColWidth="9.140625" defaultRowHeight="12.75"/>
  <cols>
    <col min="1" max="1" width="4.7109375" style="5" customWidth="1"/>
    <col min="2" max="2" width="3.28125" style="5" customWidth="1"/>
    <col min="3" max="3" width="11.8515625" style="5" customWidth="1"/>
    <col min="4" max="4" width="20.421875" style="5" customWidth="1"/>
    <col min="5" max="15" width="10.28125" style="5" customWidth="1"/>
    <col min="16" max="16" width="26.421875" style="5" customWidth="1"/>
    <col min="17" max="16384" width="9.140625" style="5" customWidth="1"/>
  </cols>
  <sheetData>
    <row r="1" spans="1:8" ht="9.75">
      <c r="A1" s="11" t="s">
        <v>72</v>
      </c>
      <c r="B1" s="11"/>
      <c r="D1" s="11" t="s">
        <v>73</v>
      </c>
      <c r="G1" s="11" t="s">
        <v>74</v>
      </c>
      <c r="H1" s="11" t="s">
        <v>1</v>
      </c>
    </row>
    <row r="2" spans="1:4" ht="9.75">
      <c r="A2" s="11" t="s">
        <v>75</v>
      </c>
      <c r="B2" s="11"/>
      <c r="D2" s="134">
        <v>41000</v>
      </c>
    </row>
    <row r="4" spans="1:20" ht="38.25" customHeight="1">
      <c r="A4" s="198" t="s">
        <v>76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35"/>
      <c r="R4" s="135"/>
      <c r="S4" s="135"/>
      <c r="T4" s="135"/>
    </row>
    <row r="6" spans="1:2" ht="9.75">
      <c r="A6" s="11" t="s">
        <v>77</v>
      </c>
      <c r="B6" s="11"/>
    </row>
    <row r="8" spans="1:16" ht="12.75" customHeight="1">
      <c r="A8" s="207" t="s">
        <v>78</v>
      </c>
      <c r="B8" s="207"/>
      <c r="C8" s="207"/>
      <c r="D8" s="207"/>
      <c r="E8" s="206" t="s">
        <v>79</v>
      </c>
      <c r="F8" s="136" t="s">
        <v>80</v>
      </c>
      <c r="G8" s="137" t="s">
        <v>153</v>
      </c>
      <c r="H8" s="137" t="s">
        <v>154</v>
      </c>
      <c r="I8" s="137" t="s">
        <v>155</v>
      </c>
      <c r="J8" s="137" t="s">
        <v>156</v>
      </c>
      <c r="K8" s="137" t="s">
        <v>157</v>
      </c>
      <c r="L8" s="137" t="s">
        <v>158</v>
      </c>
      <c r="M8" s="137" t="s">
        <v>159</v>
      </c>
      <c r="N8" s="207" t="s">
        <v>81</v>
      </c>
      <c r="O8" s="207"/>
      <c r="P8" s="207"/>
    </row>
    <row r="9" spans="1:16" ht="9.75">
      <c r="A9" s="207"/>
      <c r="B9" s="207"/>
      <c r="C9" s="207"/>
      <c r="D9" s="207"/>
      <c r="E9" s="206"/>
      <c r="F9" s="137"/>
      <c r="G9" s="137"/>
      <c r="H9" s="137"/>
      <c r="I9" s="137"/>
      <c r="J9" s="137"/>
      <c r="K9" s="137"/>
      <c r="L9" s="137"/>
      <c r="M9" s="137"/>
      <c r="N9" s="207"/>
      <c r="O9" s="207"/>
      <c r="P9" s="207"/>
    </row>
    <row r="10" spans="1:16" ht="19.5" customHeight="1">
      <c r="A10" s="199" t="s">
        <v>82</v>
      </c>
      <c r="B10" s="199"/>
      <c r="C10" s="199"/>
      <c r="D10" s="199"/>
      <c r="E10" s="139"/>
      <c r="F10" s="140">
        <v>0.0382124870093532</v>
      </c>
      <c r="G10" s="140">
        <v>-0.0038500038500038913</v>
      </c>
      <c r="H10" s="140">
        <v>0.04691968771739985</v>
      </c>
      <c r="I10" s="140">
        <v>0.051831069108091876</v>
      </c>
      <c r="J10" s="140">
        <v>0.03277432043656181</v>
      </c>
      <c r="K10" s="140">
        <v>0.0292839575616195</v>
      </c>
      <c r="L10" s="140">
        <v>0.027160086080539214</v>
      </c>
      <c r="M10" s="140">
        <v>0.026083006277968668</v>
      </c>
      <c r="N10" s="2" t="s">
        <v>150</v>
      </c>
      <c r="O10" s="1"/>
      <c r="P10" s="164"/>
    </row>
    <row r="11" spans="1:16" ht="19.5" customHeight="1">
      <c r="A11" s="199" t="s">
        <v>83</v>
      </c>
      <c r="B11" s="199"/>
      <c r="C11" s="199"/>
      <c r="D11" s="199"/>
      <c r="E11" s="138" t="s">
        <v>124</v>
      </c>
      <c r="F11" s="140">
        <v>0.1495</v>
      </c>
      <c r="G11" s="140">
        <v>0.14506992388033257</v>
      </c>
      <c r="H11" s="140">
        <v>0.1987962471233844</v>
      </c>
      <c r="I11" s="140">
        <v>0.2609311382545578</v>
      </c>
      <c r="J11" s="141" t="s">
        <v>84</v>
      </c>
      <c r="K11" s="141" t="s">
        <v>84</v>
      </c>
      <c r="L11" s="141" t="s">
        <v>84</v>
      </c>
      <c r="M11" s="141" t="s">
        <v>84</v>
      </c>
      <c r="N11" s="2" t="s">
        <v>85</v>
      </c>
      <c r="O11" s="1"/>
      <c r="P11" s="164"/>
    </row>
    <row r="12" spans="1:16" s="11" customFormat="1" ht="19.5" customHeight="1">
      <c r="A12" s="205" t="s">
        <v>86</v>
      </c>
      <c r="B12" s="205"/>
      <c r="C12" s="205"/>
      <c r="D12" s="205"/>
      <c r="E12" s="142" t="s">
        <v>125</v>
      </c>
      <c r="F12" s="143">
        <v>414.57</v>
      </c>
      <c r="G12" s="143">
        <v>418.44</v>
      </c>
      <c r="H12" s="143">
        <v>422.97</v>
      </c>
      <c r="I12" s="143">
        <v>427.09</v>
      </c>
      <c r="J12" s="144" t="s">
        <v>84</v>
      </c>
      <c r="K12" s="144" t="s">
        <v>84</v>
      </c>
      <c r="L12" s="144" t="s">
        <v>84</v>
      </c>
      <c r="M12" s="144" t="s">
        <v>84</v>
      </c>
      <c r="N12" s="187" t="s">
        <v>87</v>
      </c>
      <c r="O12" s="188"/>
      <c r="P12" s="189"/>
    </row>
    <row r="13" spans="1:16" s="11" customFormat="1" ht="36.75" customHeight="1">
      <c r="A13" s="205" t="s">
        <v>88</v>
      </c>
      <c r="B13" s="205"/>
      <c r="C13" s="205"/>
      <c r="D13" s="205"/>
      <c r="E13" s="142" t="s">
        <v>126</v>
      </c>
      <c r="F13" s="143">
        <v>476.54821499999997</v>
      </c>
      <c r="G13" s="143">
        <v>479.1430589484864</v>
      </c>
      <c r="H13" s="143">
        <v>507.05484864577795</v>
      </c>
      <c r="I13" s="143">
        <v>538.531079837139</v>
      </c>
      <c r="J13" s="143">
        <v>518.0311628404195</v>
      </c>
      <c r="K13" s="143">
        <v>553.0372816932115</v>
      </c>
      <c r="L13" s="143">
        <v>581.4116779745515</v>
      </c>
      <c r="M13" s="143">
        <v>606.3687693475227</v>
      </c>
      <c r="N13" s="171" t="s">
        <v>151</v>
      </c>
      <c r="O13" s="172"/>
      <c r="P13" s="173"/>
    </row>
    <row r="14" spans="1:16" s="11" customFormat="1" ht="19.5" customHeight="1">
      <c r="A14" s="205" t="s">
        <v>89</v>
      </c>
      <c r="B14" s="205"/>
      <c r="C14" s="205"/>
      <c r="D14" s="205"/>
      <c r="E14" s="142" t="s">
        <v>127</v>
      </c>
      <c r="F14" s="143">
        <v>2.613697844569586</v>
      </c>
      <c r="G14" s="143">
        <v>-6.656925208786742</v>
      </c>
      <c r="H14" s="143">
        <v>-10.185920562937914</v>
      </c>
      <c r="I14" s="143">
        <v>-12.031231137043696</v>
      </c>
      <c r="J14" s="144" t="s">
        <v>84</v>
      </c>
      <c r="K14" s="144" t="s">
        <v>84</v>
      </c>
      <c r="L14" s="144" t="s">
        <v>84</v>
      </c>
      <c r="M14" s="144" t="s">
        <v>84</v>
      </c>
      <c r="N14" s="187" t="s">
        <v>90</v>
      </c>
      <c r="O14" s="188"/>
      <c r="P14" s="189"/>
    </row>
    <row r="15" spans="1:16" ht="38.25" customHeight="1">
      <c r="A15" s="199" t="s">
        <v>91</v>
      </c>
      <c r="B15" s="199"/>
      <c r="C15" s="199"/>
      <c r="D15" s="199"/>
      <c r="E15" s="138" t="s">
        <v>128</v>
      </c>
      <c r="F15" s="145">
        <v>1.126789</v>
      </c>
      <c r="G15" s="145">
        <v>-8.274097185342521</v>
      </c>
      <c r="H15" s="145">
        <v>-12.060605416887924</v>
      </c>
      <c r="I15" s="145">
        <v>-15.815825809877827</v>
      </c>
      <c r="J15" s="146" t="s">
        <v>84</v>
      </c>
      <c r="K15" s="146" t="s">
        <v>84</v>
      </c>
      <c r="L15" s="146" t="s">
        <v>84</v>
      </c>
      <c r="M15" s="146" t="s">
        <v>84</v>
      </c>
      <c r="N15" s="197"/>
      <c r="O15" s="201"/>
      <c r="P15" s="202"/>
    </row>
    <row r="16" spans="1:16" ht="19.5" customHeight="1">
      <c r="A16" s="199" t="s">
        <v>92</v>
      </c>
      <c r="B16" s="199"/>
      <c r="C16" s="199"/>
      <c r="D16" s="199"/>
      <c r="E16" s="138" t="s">
        <v>129</v>
      </c>
      <c r="F16" s="145">
        <v>1.61236849</v>
      </c>
      <c r="G16" s="145">
        <v>1.5464144</v>
      </c>
      <c r="H16" s="145">
        <v>1.976468</v>
      </c>
      <c r="I16" s="145">
        <v>2.0971496000000003</v>
      </c>
      <c r="J16" s="146" t="s">
        <v>84</v>
      </c>
      <c r="K16" s="146" t="s">
        <v>84</v>
      </c>
      <c r="L16" s="146" t="s">
        <v>84</v>
      </c>
      <c r="M16" s="146" t="s">
        <v>84</v>
      </c>
      <c r="N16" s="2"/>
      <c r="O16" s="1"/>
      <c r="P16" s="164"/>
    </row>
    <row r="17" spans="1:16" ht="19.5" customHeight="1">
      <c r="A17" s="199" t="s">
        <v>93</v>
      </c>
      <c r="B17" s="199"/>
      <c r="C17" s="199"/>
      <c r="D17" s="199"/>
      <c r="E17" s="138" t="s">
        <v>130</v>
      </c>
      <c r="F17" s="145">
        <v>-0.13958464543041402</v>
      </c>
      <c r="G17" s="145">
        <v>0.005599576555779204</v>
      </c>
      <c r="H17" s="145">
        <v>-0.10178314604999125</v>
      </c>
      <c r="I17" s="145">
        <v>1.6874450728341321</v>
      </c>
      <c r="J17" s="146" t="s">
        <v>84</v>
      </c>
      <c r="K17" s="146" t="s">
        <v>84</v>
      </c>
      <c r="L17" s="146" t="s">
        <v>84</v>
      </c>
      <c r="M17" s="146" t="s">
        <v>84</v>
      </c>
      <c r="N17" s="2"/>
      <c r="O17" s="1"/>
      <c r="P17" s="164"/>
    </row>
    <row r="18" spans="1:16" ht="39" customHeight="1">
      <c r="A18" s="199" t="s">
        <v>131</v>
      </c>
      <c r="B18" s="199"/>
      <c r="C18" s="199"/>
      <c r="D18" s="199"/>
      <c r="E18" s="138" t="s">
        <v>132</v>
      </c>
      <c r="F18" s="145">
        <v>0.014125</v>
      </c>
      <c r="G18" s="145">
        <v>0.065158</v>
      </c>
      <c r="H18" s="145">
        <v>0</v>
      </c>
      <c r="I18" s="145">
        <v>0</v>
      </c>
      <c r="J18" s="146" t="s">
        <v>84</v>
      </c>
      <c r="K18" s="146" t="s">
        <v>84</v>
      </c>
      <c r="L18" s="146" t="s">
        <v>84</v>
      </c>
      <c r="M18" s="146" t="s">
        <v>84</v>
      </c>
      <c r="N18" s="2" t="s">
        <v>94</v>
      </c>
      <c r="O18" s="1"/>
      <c r="P18" s="164"/>
    </row>
    <row r="19" spans="1:16" ht="27" customHeight="1">
      <c r="A19" s="205" t="s">
        <v>95</v>
      </c>
      <c r="B19" s="205"/>
      <c r="C19" s="205"/>
      <c r="D19" s="205"/>
      <c r="E19" s="142" t="s">
        <v>133</v>
      </c>
      <c r="F19" s="143">
        <v>-6.097691302279651</v>
      </c>
      <c r="G19" s="143">
        <v>1.5854615304890765</v>
      </c>
      <c r="H19" s="143">
        <v>3.0322744510892594</v>
      </c>
      <c r="I19" s="143">
        <v>-0.8543202810040641</v>
      </c>
      <c r="J19" s="143">
        <v>-2.270485222632444</v>
      </c>
      <c r="K19" s="144" t="s">
        <v>84</v>
      </c>
      <c r="L19" s="144" t="s">
        <v>84</v>
      </c>
      <c r="M19" s="144" t="s">
        <v>84</v>
      </c>
      <c r="N19" s="171" t="s">
        <v>96</v>
      </c>
      <c r="O19" s="172"/>
      <c r="P19" s="173"/>
    </row>
    <row r="20" spans="1:16" ht="27" customHeight="1">
      <c r="A20" s="205" t="s">
        <v>97</v>
      </c>
      <c r="B20" s="205"/>
      <c r="C20" s="205"/>
      <c r="D20" s="205"/>
      <c r="E20" s="142"/>
      <c r="F20" s="143">
        <v>15.466902147209165</v>
      </c>
      <c r="G20" s="143">
        <v>20.932315052156092</v>
      </c>
      <c r="H20" s="143">
        <v>21.573773099147697</v>
      </c>
      <c r="I20" s="143">
        <v>13.206099587371167</v>
      </c>
      <c r="J20" s="146" t="s">
        <v>84</v>
      </c>
      <c r="K20" s="146" t="s">
        <v>84</v>
      </c>
      <c r="L20" s="146" t="s">
        <v>84</v>
      </c>
      <c r="M20" s="146" t="s">
        <v>84</v>
      </c>
      <c r="N20" s="187" t="s">
        <v>98</v>
      </c>
      <c r="O20" s="188"/>
      <c r="P20" s="189"/>
    </row>
    <row r="21" spans="1:16" ht="31.5" customHeight="1">
      <c r="A21" s="199" t="s">
        <v>99</v>
      </c>
      <c r="B21" s="199"/>
      <c r="C21" s="199"/>
      <c r="D21" s="199"/>
      <c r="E21" s="138" t="s">
        <v>134</v>
      </c>
      <c r="F21" s="145">
        <v>6.609346873424648</v>
      </c>
      <c r="G21" s="145">
        <v>11.251309891643833</v>
      </c>
      <c r="H21" s="145">
        <v>13.412274149180327</v>
      </c>
      <c r="I21" s="145">
        <v>14.4238267530137</v>
      </c>
      <c r="J21" s="146" t="s">
        <v>84</v>
      </c>
      <c r="K21" s="146" t="s">
        <v>84</v>
      </c>
      <c r="L21" s="146" t="s">
        <v>84</v>
      </c>
      <c r="M21" s="146" t="s">
        <v>84</v>
      </c>
      <c r="N21" s="194" t="s">
        <v>160</v>
      </c>
      <c r="O21" s="195"/>
      <c r="P21" s="196"/>
    </row>
    <row r="22" spans="1:16" ht="49.5">
      <c r="A22" s="199" t="s">
        <v>100</v>
      </c>
      <c r="B22" s="199"/>
      <c r="C22" s="199"/>
      <c r="D22" s="199"/>
      <c r="E22" s="138" t="s">
        <v>135</v>
      </c>
      <c r="F22" s="145">
        <v>8.857555273784516</v>
      </c>
      <c r="G22" s="145">
        <v>9.681005160512258</v>
      </c>
      <c r="H22" s="145">
        <v>8.16149894996737</v>
      </c>
      <c r="I22" s="145">
        <v>-1.2177271656425326</v>
      </c>
      <c r="J22" s="146" t="s">
        <v>84</v>
      </c>
      <c r="K22" s="146" t="s">
        <v>84</v>
      </c>
      <c r="L22" s="146" t="s">
        <v>84</v>
      </c>
      <c r="M22" s="146" t="s">
        <v>84</v>
      </c>
      <c r="N22" s="197" t="s">
        <v>152</v>
      </c>
      <c r="O22" s="1"/>
      <c r="P22" s="164"/>
    </row>
    <row r="23" spans="1:16" ht="19.5" customHeight="1">
      <c r="A23" s="199" t="s">
        <v>101</v>
      </c>
      <c r="B23" s="199"/>
      <c r="C23" s="199"/>
      <c r="D23" s="199"/>
      <c r="E23" s="138" t="s">
        <v>136</v>
      </c>
      <c r="F23" s="143">
        <v>488.53112368949905</v>
      </c>
      <c r="G23" s="143">
        <v>495.0039103223448</v>
      </c>
      <c r="H23" s="143">
        <v>521.4749756330771</v>
      </c>
      <c r="I23" s="143">
        <v>538.8516280064623</v>
      </c>
      <c r="J23" s="143">
        <v>515.760677617787</v>
      </c>
      <c r="K23" s="143">
        <v>553.0372816932115</v>
      </c>
      <c r="L23" s="143">
        <v>581.4116779745515</v>
      </c>
      <c r="M23" s="143">
        <v>606.3687693475227</v>
      </c>
      <c r="N23" s="187" t="s">
        <v>102</v>
      </c>
      <c r="O23" s="188"/>
      <c r="P23" s="189"/>
    </row>
    <row r="24" spans="1:16" ht="19.5" customHeight="1">
      <c r="A24" s="199" t="s">
        <v>103</v>
      </c>
      <c r="B24" s="199"/>
      <c r="C24" s="199"/>
      <c r="D24" s="199"/>
      <c r="E24" s="138" t="s">
        <v>137</v>
      </c>
      <c r="F24" s="143">
        <v>486.97674964</v>
      </c>
      <c r="G24" s="143">
        <v>492.03109223304165</v>
      </c>
      <c r="H24" s="143">
        <v>522.3125445360221</v>
      </c>
      <c r="I24" s="143">
        <v>541.0775939110041</v>
      </c>
      <c r="J24" s="143">
        <v>515.760677617787</v>
      </c>
      <c r="K24" s="143">
        <v>553.0372816932115</v>
      </c>
      <c r="L24" s="143">
        <v>581.4116779745515</v>
      </c>
      <c r="M24" s="143">
        <v>606.3687693475227</v>
      </c>
      <c r="N24" s="184"/>
      <c r="O24" s="185"/>
      <c r="P24" s="186"/>
    </row>
    <row r="25" spans="1:16" ht="19.5" customHeight="1">
      <c r="A25" s="199" t="s">
        <v>104</v>
      </c>
      <c r="B25" s="199"/>
      <c r="C25" s="199"/>
      <c r="D25" s="199"/>
      <c r="E25" s="138" t="s">
        <v>138</v>
      </c>
      <c r="F25" s="143">
        <v>-1.5543740494990743</v>
      </c>
      <c r="G25" s="143">
        <v>-2.972818089303132</v>
      </c>
      <c r="H25" s="143">
        <v>0.8375689029450086</v>
      </c>
      <c r="I25" s="143">
        <v>2.2259659045417948</v>
      </c>
      <c r="J25" s="143">
        <v>0</v>
      </c>
      <c r="K25" s="143">
        <v>0</v>
      </c>
      <c r="L25" s="143">
        <v>0</v>
      </c>
      <c r="M25" s="143">
        <v>0</v>
      </c>
      <c r="N25" s="187" t="s">
        <v>105</v>
      </c>
      <c r="O25" s="188"/>
      <c r="P25" s="189"/>
    </row>
    <row r="26" spans="1:16" ht="34.5" customHeight="1">
      <c r="A26" s="205" t="s">
        <v>106</v>
      </c>
      <c r="B26" s="205"/>
      <c r="C26" s="205"/>
      <c r="D26" s="205"/>
      <c r="E26" s="138"/>
      <c r="F26" s="147">
        <v>-0.149</v>
      </c>
      <c r="G26" s="147">
        <v>0.044</v>
      </c>
      <c r="H26" s="147">
        <v>0.078</v>
      </c>
      <c r="I26" s="147">
        <v>0.036</v>
      </c>
      <c r="J26" s="147">
        <v>-0.027</v>
      </c>
      <c r="K26" s="147">
        <v>0.094</v>
      </c>
      <c r="L26" s="147">
        <v>0.073</v>
      </c>
      <c r="M26" s="147">
        <v>0.064</v>
      </c>
      <c r="N26" s="165"/>
      <c r="O26" s="166"/>
      <c r="P26" s="167"/>
    </row>
    <row r="27" spans="1:16" ht="13.5" customHeight="1">
      <c r="A27" s="174"/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6"/>
    </row>
    <row r="28" spans="1:16" ht="34.5" customHeight="1">
      <c r="A28" s="171" t="s">
        <v>107</v>
      </c>
      <c r="B28" s="172"/>
      <c r="C28" s="172"/>
      <c r="D28" s="173"/>
      <c r="E28" s="148"/>
      <c r="F28" s="143"/>
      <c r="G28" s="143"/>
      <c r="H28" s="143"/>
      <c r="I28" s="143">
        <v>14.5</v>
      </c>
      <c r="J28" s="143">
        <v>25.246484581648808</v>
      </c>
      <c r="K28" s="143">
        <v>24.9341629908496</v>
      </c>
      <c r="L28" s="143">
        <v>25.289012036404934</v>
      </c>
      <c r="M28" s="143">
        <v>25.574610485716857</v>
      </c>
      <c r="N28" s="165" t="s">
        <v>143</v>
      </c>
      <c r="O28" s="166"/>
      <c r="P28" s="167"/>
    </row>
    <row r="29" spans="1:16" ht="14.25" customHeight="1">
      <c r="A29" s="174"/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6"/>
    </row>
    <row r="30" spans="1:16" ht="27" customHeight="1">
      <c r="A30" s="199" t="s">
        <v>108</v>
      </c>
      <c r="B30" s="199"/>
      <c r="C30" s="199"/>
      <c r="D30" s="199"/>
      <c r="E30" s="148"/>
      <c r="F30" s="149">
        <v>-0.029</v>
      </c>
      <c r="G30" s="149">
        <v>-0.04</v>
      </c>
      <c r="H30" s="149">
        <v>-0.00145808826466144</v>
      </c>
      <c r="I30" s="149">
        <v>-0.02</v>
      </c>
      <c r="J30" s="149">
        <v>-0.02</v>
      </c>
      <c r="K30" s="149">
        <v>-0.02</v>
      </c>
      <c r="L30" s="149">
        <v>-0.02</v>
      </c>
      <c r="M30" s="149">
        <v>-0.02</v>
      </c>
      <c r="N30" s="168" t="s">
        <v>149</v>
      </c>
      <c r="O30" s="169"/>
      <c r="P30" s="170"/>
    </row>
    <row r="31" spans="1:4" s="150" customFormat="1" ht="19.5" customHeight="1">
      <c r="A31" s="200" t="s">
        <v>109</v>
      </c>
      <c r="B31" s="200"/>
      <c r="C31" s="200"/>
      <c r="D31" s="200"/>
    </row>
    <row r="32" spans="2:16" ht="11.25" customHeight="1">
      <c r="B32" s="151" t="s">
        <v>110</v>
      </c>
      <c r="C32" s="204" t="s">
        <v>111</v>
      </c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</row>
    <row r="33" spans="1:16" ht="15" customHeight="1">
      <c r="A33" s="135"/>
      <c r="B33" s="152" t="s">
        <v>112</v>
      </c>
      <c r="C33" s="203" t="s">
        <v>113</v>
      </c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</row>
    <row r="34" spans="1:4" s="150" customFormat="1" ht="19.5" customHeight="1">
      <c r="A34" s="200" t="s">
        <v>114</v>
      </c>
      <c r="B34" s="200"/>
      <c r="C34" s="200"/>
      <c r="D34" s="200"/>
    </row>
    <row r="35" spans="2:20" ht="12.75" customHeight="1">
      <c r="B35" s="177" t="s">
        <v>78</v>
      </c>
      <c r="C35" s="177"/>
      <c r="D35" s="177"/>
      <c r="E35" s="193"/>
      <c r="F35" s="193"/>
      <c r="G35" s="193"/>
      <c r="H35" s="193"/>
      <c r="I35" s="193"/>
      <c r="J35" s="193"/>
      <c r="K35" s="178" t="s">
        <v>115</v>
      </c>
      <c r="L35" s="179"/>
      <c r="M35" s="179"/>
      <c r="N35" s="179"/>
      <c r="O35" s="179"/>
      <c r="P35" s="180"/>
      <c r="Q35" s="153"/>
      <c r="R35" s="153"/>
      <c r="S35" s="153"/>
      <c r="T35" s="153"/>
    </row>
    <row r="36" spans="2:20" ht="12.75" customHeight="1">
      <c r="B36" s="177" t="s">
        <v>116</v>
      </c>
      <c r="C36" s="177"/>
      <c r="D36" s="177"/>
      <c r="E36" s="190" t="s">
        <v>15</v>
      </c>
      <c r="F36" s="191"/>
      <c r="G36" s="192"/>
      <c r="H36" s="193" t="s">
        <v>16</v>
      </c>
      <c r="I36" s="193"/>
      <c r="J36" s="193"/>
      <c r="K36" s="181"/>
      <c r="L36" s="182"/>
      <c r="M36" s="182"/>
      <c r="N36" s="182"/>
      <c r="O36" s="182"/>
      <c r="P36" s="183"/>
      <c r="Q36" s="153"/>
      <c r="R36" s="153"/>
      <c r="S36" s="153"/>
      <c r="T36" s="153"/>
    </row>
    <row r="37" spans="2:16" s="150" customFormat="1" ht="24" customHeight="1">
      <c r="B37" s="2" t="s">
        <v>18</v>
      </c>
      <c r="C37" s="1"/>
      <c r="D37" s="164"/>
      <c r="E37" s="154" t="s">
        <v>117</v>
      </c>
      <c r="F37" s="154" t="s">
        <v>118</v>
      </c>
      <c r="G37" s="154" t="s">
        <v>119</v>
      </c>
      <c r="H37" s="154" t="s">
        <v>117</v>
      </c>
      <c r="I37" s="154" t="s">
        <v>118</v>
      </c>
      <c r="J37" s="154" t="s">
        <v>119</v>
      </c>
      <c r="K37" s="2"/>
      <c r="L37" s="1"/>
      <c r="M37" s="1"/>
      <c r="N37" s="1"/>
      <c r="O37" s="1"/>
      <c r="P37" s="164"/>
    </row>
    <row r="38" spans="2:16" s="150" customFormat="1" ht="24" customHeight="1">
      <c r="B38" s="2" t="s">
        <v>120</v>
      </c>
      <c r="C38" s="1"/>
      <c r="D38" s="164"/>
      <c r="E38" s="155"/>
      <c r="F38" s="145"/>
      <c r="G38" s="155"/>
      <c r="H38" s="155"/>
      <c r="I38" s="156">
        <v>538.531079837139</v>
      </c>
      <c r="J38" s="155"/>
      <c r="K38" s="2" t="s">
        <v>148</v>
      </c>
      <c r="L38" s="1"/>
      <c r="M38" s="1"/>
      <c r="N38" s="1"/>
      <c r="O38" s="1"/>
      <c r="P38" s="164"/>
    </row>
    <row r="39" spans="2:16" s="150" customFormat="1" ht="24" customHeight="1">
      <c r="B39" s="2" t="s">
        <v>121</v>
      </c>
      <c r="C39" s="1"/>
      <c r="D39" s="164"/>
      <c r="E39" s="157"/>
      <c r="F39" s="145"/>
      <c r="G39" s="157"/>
      <c r="H39" s="157">
        <v>-4.715580866069997</v>
      </c>
      <c r="I39" s="145">
        <v>14.4238267530137</v>
      </c>
      <c r="J39" s="157">
        <v>4.715580866069997</v>
      </c>
      <c r="K39" s="2" t="s">
        <v>122</v>
      </c>
      <c r="L39" s="1"/>
      <c r="M39" s="1"/>
      <c r="N39" s="1"/>
      <c r="O39" s="1"/>
      <c r="P39" s="164"/>
    </row>
    <row r="40" spans="2:16" s="150" customFormat="1" ht="24" customHeight="1">
      <c r="B40" s="161" t="s">
        <v>146</v>
      </c>
      <c r="C40" s="162"/>
      <c r="D40" s="163"/>
      <c r="E40" s="157">
        <v>-3</v>
      </c>
      <c r="F40" s="145">
        <v>8.16149894996737</v>
      </c>
      <c r="G40" s="157">
        <v>3</v>
      </c>
      <c r="H40" s="157">
        <v>-15</v>
      </c>
      <c r="I40" s="145">
        <v>-1.2177271656425326</v>
      </c>
      <c r="J40" s="157">
        <v>15</v>
      </c>
      <c r="K40" s="161" t="s">
        <v>145</v>
      </c>
      <c r="L40" s="162"/>
      <c r="M40" s="162"/>
      <c r="N40" s="162"/>
      <c r="O40" s="162"/>
      <c r="P40" s="163"/>
    </row>
    <row r="41" spans="2:16" s="150" customFormat="1" ht="24" customHeight="1">
      <c r="B41" s="2" t="s">
        <v>25</v>
      </c>
      <c r="C41" s="1"/>
      <c r="D41" s="164"/>
      <c r="E41" s="158"/>
      <c r="F41" s="159"/>
      <c r="G41" s="158"/>
      <c r="H41" s="158"/>
      <c r="I41" s="159"/>
      <c r="J41" s="158"/>
      <c r="K41" s="2"/>
      <c r="L41" s="1"/>
      <c r="M41" s="1"/>
      <c r="N41" s="1"/>
      <c r="O41" s="1"/>
      <c r="P41" s="164"/>
    </row>
    <row r="42" spans="2:16" s="150" customFormat="1" ht="24" customHeight="1">
      <c r="B42" s="2" t="s">
        <v>141</v>
      </c>
      <c r="C42" s="1"/>
      <c r="D42" s="164"/>
      <c r="E42" s="155">
        <v>-2</v>
      </c>
      <c r="F42" s="156">
        <v>522.3125445360221</v>
      </c>
      <c r="G42" s="155">
        <v>2</v>
      </c>
      <c r="H42" s="158"/>
      <c r="I42" s="159"/>
      <c r="J42" s="158"/>
      <c r="K42" s="2"/>
      <c r="L42" s="1"/>
      <c r="M42" s="1"/>
      <c r="N42" s="1"/>
      <c r="O42" s="1"/>
      <c r="P42" s="164"/>
    </row>
    <row r="43" spans="2:16" ht="30.75" customHeight="1">
      <c r="B43" s="2" t="s">
        <v>142</v>
      </c>
      <c r="C43" s="1"/>
      <c r="D43" s="164"/>
      <c r="E43" s="158"/>
      <c r="F43" s="159"/>
      <c r="G43" s="158"/>
      <c r="H43" s="155">
        <v>-16</v>
      </c>
      <c r="I43" s="156">
        <v>541.0775939110041</v>
      </c>
      <c r="J43" s="155">
        <v>16</v>
      </c>
      <c r="K43" s="197" t="s">
        <v>147</v>
      </c>
      <c r="L43" s="201"/>
      <c r="M43" s="201"/>
      <c r="N43" s="201"/>
      <c r="O43" s="201"/>
      <c r="P43" s="202"/>
    </row>
  </sheetData>
  <sheetProtection/>
  <mergeCells count="67">
    <mergeCell ref="B43:D43"/>
    <mergeCell ref="K43:P43"/>
    <mergeCell ref="E8:E9"/>
    <mergeCell ref="A8:D9"/>
    <mergeCell ref="A10:D10"/>
    <mergeCell ref="N19:P19"/>
    <mergeCell ref="N8:P9"/>
    <mergeCell ref="A11:D11"/>
    <mergeCell ref="A12:D12"/>
    <mergeCell ref="A13:D13"/>
    <mergeCell ref="A14:D14"/>
    <mergeCell ref="A15:D15"/>
    <mergeCell ref="A18:D18"/>
    <mergeCell ref="A31:D31"/>
    <mergeCell ref="A19:D19"/>
    <mergeCell ref="A20:D20"/>
    <mergeCell ref="A23:D23"/>
    <mergeCell ref="A24:D24"/>
    <mergeCell ref="C33:P33"/>
    <mergeCell ref="C32:P32"/>
    <mergeCell ref="A25:D25"/>
    <mergeCell ref="A26:D26"/>
    <mergeCell ref="A30:D30"/>
    <mergeCell ref="A16:D16"/>
    <mergeCell ref="A17:D17"/>
    <mergeCell ref="N13:P13"/>
    <mergeCell ref="N14:P14"/>
    <mergeCell ref="N15:P15"/>
    <mergeCell ref="N16:P16"/>
    <mergeCell ref="N17:P17"/>
    <mergeCell ref="N18:P18"/>
    <mergeCell ref="N20:P20"/>
    <mergeCell ref="N21:P21"/>
    <mergeCell ref="N22:P22"/>
    <mergeCell ref="N23:P23"/>
    <mergeCell ref="A4:P4"/>
    <mergeCell ref="A21:D21"/>
    <mergeCell ref="A22:D22"/>
    <mergeCell ref="N10:P10"/>
    <mergeCell ref="N11:P11"/>
    <mergeCell ref="N12:P12"/>
    <mergeCell ref="N24:P24"/>
    <mergeCell ref="N25:P25"/>
    <mergeCell ref="N26:P26"/>
    <mergeCell ref="E36:G36"/>
    <mergeCell ref="H36:J36"/>
    <mergeCell ref="E35:G35"/>
    <mergeCell ref="H35:J35"/>
    <mergeCell ref="A27:P27"/>
    <mergeCell ref="B36:D36"/>
    <mergeCell ref="A34:D34"/>
    <mergeCell ref="B37:D37"/>
    <mergeCell ref="B38:D38"/>
    <mergeCell ref="N28:P28"/>
    <mergeCell ref="N30:P30"/>
    <mergeCell ref="A28:D28"/>
    <mergeCell ref="A29:P29"/>
    <mergeCell ref="B35:D35"/>
    <mergeCell ref="K35:P36"/>
    <mergeCell ref="K37:P37"/>
    <mergeCell ref="K38:P38"/>
    <mergeCell ref="K41:P41"/>
    <mergeCell ref="K42:P42"/>
    <mergeCell ref="B39:D39"/>
    <mergeCell ref="B41:D41"/>
    <mergeCell ref="B42:D42"/>
    <mergeCell ref="K39:P39"/>
  </mergeCells>
  <printOptions/>
  <pageMargins left="0.75" right="0.75" top="1" bottom="1" header="0.5" footer="0.5"/>
  <pageSetup fitToHeight="0" fitToWidth="1" horizontalDpi="600" verticalDpi="600" orientation="landscape" paperSize="9" scale="73"/>
  <headerFooter alignWithMargins="0">
    <oddFooter>&amp;L&amp;A&amp;C&amp;P of &amp;N</oddFooter>
  </headerFooter>
  <rowBreaks count="1" manualBreakCount="1">
    <brk id="24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showGridLines="0" zoomScale="114" zoomScaleNormal="114" workbookViewId="0" topLeftCell="A1">
      <selection activeCell="A12" sqref="A12:P13"/>
    </sheetView>
  </sheetViews>
  <sheetFormatPr defaultColWidth="9.140625" defaultRowHeight="12.75"/>
  <cols>
    <col min="1" max="1" width="4.7109375" style="5" customWidth="1"/>
    <col min="2" max="2" width="3.28125" style="5" customWidth="1"/>
    <col min="3" max="3" width="11.8515625" style="5" customWidth="1"/>
    <col min="4" max="4" width="20.28125" style="5" customWidth="1"/>
    <col min="5" max="15" width="10.28125" style="5" customWidth="1"/>
    <col min="16" max="16" width="25.28125" style="5" customWidth="1"/>
    <col min="17" max="16384" width="9.140625" style="5" customWidth="1"/>
  </cols>
  <sheetData>
    <row r="1" spans="1:8" ht="9.75">
      <c r="A1" s="11" t="s">
        <v>72</v>
      </c>
      <c r="B1" s="11"/>
      <c r="D1" s="11" t="s">
        <v>73</v>
      </c>
      <c r="G1" s="11" t="s">
        <v>74</v>
      </c>
      <c r="H1" s="11" t="s">
        <v>2</v>
      </c>
    </row>
    <row r="2" spans="1:4" ht="9.75">
      <c r="A2" s="11" t="s">
        <v>75</v>
      </c>
      <c r="B2" s="11"/>
      <c r="D2" s="134">
        <v>41000</v>
      </c>
    </row>
    <row r="4" spans="1:20" ht="38.25" customHeight="1">
      <c r="A4" s="198" t="s">
        <v>76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35"/>
      <c r="R4" s="135"/>
      <c r="S4" s="135"/>
      <c r="T4" s="135"/>
    </row>
    <row r="6" spans="1:2" ht="9.75">
      <c r="A6" s="11" t="s">
        <v>77</v>
      </c>
      <c r="B6" s="11"/>
    </row>
    <row r="8" spans="1:16" ht="12.75" customHeight="1">
      <c r="A8" s="207" t="s">
        <v>78</v>
      </c>
      <c r="B8" s="207"/>
      <c r="C8" s="207"/>
      <c r="D8" s="207"/>
      <c r="E8" s="206" t="s">
        <v>79</v>
      </c>
      <c r="F8" s="136" t="s">
        <v>80</v>
      </c>
      <c r="G8" s="137" t="s">
        <v>153</v>
      </c>
      <c r="H8" s="137" t="s">
        <v>154</v>
      </c>
      <c r="I8" s="137" t="s">
        <v>155</v>
      </c>
      <c r="J8" s="137" t="s">
        <v>156</v>
      </c>
      <c r="K8" s="137" t="s">
        <v>157</v>
      </c>
      <c r="L8" s="137" t="s">
        <v>158</v>
      </c>
      <c r="M8" s="137" t="s">
        <v>159</v>
      </c>
      <c r="N8" s="207" t="s">
        <v>81</v>
      </c>
      <c r="O8" s="207"/>
      <c r="P8" s="207"/>
    </row>
    <row r="9" spans="1:16" ht="9.75">
      <c r="A9" s="207"/>
      <c r="B9" s="207"/>
      <c r="C9" s="207"/>
      <c r="D9" s="207"/>
      <c r="E9" s="206"/>
      <c r="F9" s="137"/>
      <c r="G9" s="137"/>
      <c r="H9" s="137"/>
      <c r="I9" s="137"/>
      <c r="J9" s="137"/>
      <c r="K9" s="137"/>
      <c r="L9" s="137"/>
      <c r="M9" s="137"/>
      <c r="N9" s="207"/>
      <c r="O9" s="207"/>
      <c r="P9" s="207"/>
    </row>
    <row r="10" spans="1:16" ht="19.5" customHeight="1">
      <c r="A10" s="199" t="s">
        <v>82</v>
      </c>
      <c r="B10" s="199"/>
      <c r="C10" s="199"/>
      <c r="D10" s="199"/>
      <c r="E10" s="139"/>
      <c r="F10" s="140">
        <v>0.0382124870093532</v>
      </c>
      <c r="G10" s="140">
        <v>-0.0038500038500038913</v>
      </c>
      <c r="H10" s="140">
        <v>0.04691968771739985</v>
      </c>
      <c r="I10" s="140">
        <v>0.051831069108091876</v>
      </c>
      <c r="J10" s="140">
        <v>0.03277432043656181</v>
      </c>
      <c r="K10" s="140">
        <v>0.0292839575616195</v>
      </c>
      <c r="L10" s="140">
        <v>0.027160086080539214</v>
      </c>
      <c r="M10" s="140">
        <v>0.026083006277968668</v>
      </c>
      <c r="N10" s="2" t="s">
        <v>150</v>
      </c>
      <c r="O10" s="1"/>
      <c r="P10" s="164"/>
    </row>
    <row r="11" spans="1:16" ht="19.5" customHeight="1">
      <c r="A11" s="199" t="s">
        <v>83</v>
      </c>
      <c r="B11" s="199"/>
      <c r="C11" s="199"/>
      <c r="D11" s="199"/>
      <c r="E11" s="138" t="s">
        <v>124</v>
      </c>
      <c r="F11" s="140">
        <v>0.1495</v>
      </c>
      <c r="G11" s="140">
        <v>0.14506992388033257</v>
      </c>
      <c r="H11" s="140">
        <v>0.1987962471233844</v>
      </c>
      <c r="I11" s="140">
        <v>0.2609311382545578</v>
      </c>
      <c r="J11" s="141" t="s">
        <v>84</v>
      </c>
      <c r="K11" s="141" t="s">
        <v>84</v>
      </c>
      <c r="L11" s="141" t="s">
        <v>84</v>
      </c>
      <c r="M11" s="141" t="s">
        <v>84</v>
      </c>
      <c r="N11" s="2" t="s">
        <v>85</v>
      </c>
      <c r="O11" s="1"/>
      <c r="P11" s="164"/>
    </row>
    <row r="12" spans="1:16" s="11" customFormat="1" ht="19.5" customHeight="1">
      <c r="A12" s="205" t="s">
        <v>86</v>
      </c>
      <c r="B12" s="205"/>
      <c r="C12" s="205"/>
      <c r="D12" s="205"/>
      <c r="E12" s="142" t="s">
        <v>125</v>
      </c>
      <c r="F12" s="143">
        <v>268.82</v>
      </c>
      <c r="G12" s="143">
        <v>275.3</v>
      </c>
      <c r="H12" s="143">
        <v>279.43</v>
      </c>
      <c r="I12" s="143">
        <v>280.31</v>
      </c>
      <c r="J12" s="144" t="s">
        <v>84</v>
      </c>
      <c r="K12" s="144" t="s">
        <v>84</v>
      </c>
      <c r="L12" s="144" t="s">
        <v>84</v>
      </c>
      <c r="M12" s="144" t="s">
        <v>84</v>
      </c>
      <c r="N12" s="187" t="s">
        <v>87</v>
      </c>
      <c r="O12" s="188"/>
      <c r="P12" s="189"/>
    </row>
    <row r="13" spans="1:16" s="11" customFormat="1" ht="36.75" customHeight="1">
      <c r="A13" s="205" t="s">
        <v>88</v>
      </c>
      <c r="B13" s="205"/>
      <c r="C13" s="205"/>
      <c r="D13" s="205"/>
      <c r="E13" s="142" t="s">
        <v>126</v>
      </c>
      <c r="F13" s="143">
        <v>309.00858999999997</v>
      </c>
      <c r="G13" s="143">
        <v>315.23775004425556</v>
      </c>
      <c r="H13" s="143">
        <v>334.9796353336873</v>
      </c>
      <c r="I13" s="143">
        <v>353.4516073641351</v>
      </c>
      <c r="J13" s="143">
        <v>378.0749327922563</v>
      </c>
      <c r="K13" s="143">
        <v>411.1041325697298</v>
      </c>
      <c r="L13" s="143">
        <v>460.9777791771138</v>
      </c>
      <c r="M13" s="143">
        <v>475.69824831686066</v>
      </c>
      <c r="N13" s="171" t="s">
        <v>151</v>
      </c>
      <c r="O13" s="172"/>
      <c r="P13" s="173"/>
    </row>
    <row r="14" spans="1:16" s="11" customFormat="1" ht="19.5" customHeight="1">
      <c r="A14" s="205" t="s">
        <v>89</v>
      </c>
      <c r="B14" s="205"/>
      <c r="C14" s="205"/>
      <c r="D14" s="205"/>
      <c r="E14" s="142" t="s">
        <v>127</v>
      </c>
      <c r="F14" s="143">
        <v>-3.7705945923359887</v>
      </c>
      <c r="G14" s="143">
        <v>-9.620520037804209</v>
      </c>
      <c r="H14" s="143">
        <v>-11.51012520780243</v>
      </c>
      <c r="I14" s="143">
        <v>-12.496267025593895</v>
      </c>
      <c r="J14" s="144" t="s">
        <v>84</v>
      </c>
      <c r="K14" s="144" t="s">
        <v>84</v>
      </c>
      <c r="L14" s="144" t="s">
        <v>84</v>
      </c>
      <c r="M14" s="144" t="s">
        <v>84</v>
      </c>
      <c r="N14" s="187" t="s">
        <v>90</v>
      </c>
      <c r="O14" s="188"/>
      <c r="P14" s="189"/>
    </row>
    <row r="15" spans="1:16" ht="38.25" customHeight="1">
      <c r="A15" s="199" t="s">
        <v>91</v>
      </c>
      <c r="B15" s="199"/>
      <c r="C15" s="199"/>
      <c r="D15" s="199"/>
      <c r="E15" s="138" t="s">
        <v>128</v>
      </c>
      <c r="F15" s="145">
        <v>-4.632011</v>
      </c>
      <c r="G15" s="145">
        <v>-10.547462382722602</v>
      </c>
      <c r="H15" s="145">
        <v>-12.59419189237032</v>
      </c>
      <c r="I15" s="145">
        <v>-14.688992742078229</v>
      </c>
      <c r="J15" s="146" t="s">
        <v>84</v>
      </c>
      <c r="K15" s="146" t="s">
        <v>84</v>
      </c>
      <c r="L15" s="146" t="s">
        <v>84</v>
      </c>
      <c r="M15" s="146" t="s">
        <v>84</v>
      </c>
      <c r="N15" s="197"/>
      <c r="O15" s="201"/>
      <c r="P15" s="202"/>
    </row>
    <row r="16" spans="1:16" ht="19.5" customHeight="1">
      <c r="A16" s="199" t="s">
        <v>92</v>
      </c>
      <c r="B16" s="199"/>
      <c r="C16" s="199"/>
      <c r="D16" s="199"/>
      <c r="E16" s="138" t="s">
        <v>129</v>
      </c>
      <c r="F16" s="145">
        <v>0.92510673</v>
      </c>
      <c r="G16" s="145">
        <v>0.8894215799999999</v>
      </c>
      <c r="H16" s="145">
        <v>1.134128</v>
      </c>
      <c r="I16" s="145">
        <v>1.1970633</v>
      </c>
      <c r="J16" s="146" t="s">
        <v>84</v>
      </c>
      <c r="K16" s="146" t="s">
        <v>84</v>
      </c>
      <c r="L16" s="146" t="s">
        <v>84</v>
      </c>
      <c r="M16" s="146" t="s">
        <v>84</v>
      </c>
      <c r="N16" s="2"/>
      <c r="O16" s="1"/>
      <c r="P16" s="164"/>
    </row>
    <row r="17" spans="1:16" ht="19.5" customHeight="1">
      <c r="A17" s="199" t="s">
        <v>93</v>
      </c>
      <c r="B17" s="199"/>
      <c r="C17" s="199"/>
      <c r="D17" s="199"/>
      <c r="E17" s="138" t="s">
        <v>130</v>
      </c>
      <c r="F17" s="145">
        <v>-0.06969032233598828</v>
      </c>
      <c r="G17" s="145">
        <v>0.010177664918393363</v>
      </c>
      <c r="H17" s="145">
        <v>-0.0500613154321108</v>
      </c>
      <c r="I17" s="145">
        <v>0.9956624164843345</v>
      </c>
      <c r="J17" s="146" t="s">
        <v>84</v>
      </c>
      <c r="K17" s="146" t="s">
        <v>84</v>
      </c>
      <c r="L17" s="146" t="s">
        <v>84</v>
      </c>
      <c r="M17" s="146" t="s">
        <v>84</v>
      </c>
      <c r="N17" s="2"/>
      <c r="O17" s="1"/>
      <c r="P17" s="164"/>
    </row>
    <row r="18" spans="1:16" ht="39" customHeight="1">
      <c r="A18" s="199" t="s">
        <v>131</v>
      </c>
      <c r="B18" s="199"/>
      <c r="C18" s="199"/>
      <c r="D18" s="199"/>
      <c r="E18" s="138" t="s">
        <v>132</v>
      </c>
      <c r="F18" s="145">
        <v>0.006</v>
      </c>
      <c r="G18" s="145">
        <v>0.0273431</v>
      </c>
      <c r="H18" s="145">
        <v>0</v>
      </c>
      <c r="I18" s="145">
        <v>0</v>
      </c>
      <c r="J18" s="146" t="s">
        <v>84</v>
      </c>
      <c r="K18" s="146" t="s">
        <v>84</v>
      </c>
      <c r="L18" s="146" t="s">
        <v>84</v>
      </c>
      <c r="M18" s="146" t="s">
        <v>84</v>
      </c>
      <c r="N18" s="2" t="s">
        <v>94</v>
      </c>
      <c r="O18" s="1"/>
      <c r="P18" s="164"/>
    </row>
    <row r="19" spans="1:16" ht="27" customHeight="1">
      <c r="A19" s="205" t="s">
        <v>95</v>
      </c>
      <c r="B19" s="205"/>
      <c r="C19" s="205"/>
      <c r="D19" s="205"/>
      <c r="E19" s="142" t="s">
        <v>133</v>
      </c>
      <c r="F19" s="143">
        <v>-6.5833831765154205</v>
      </c>
      <c r="G19" s="143">
        <v>1.7847579063561987</v>
      </c>
      <c r="H19" s="143">
        <v>12.449587204479318</v>
      </c>
      <c r="I19" s="143">
        <v>-1.2248336307823455</v>
      </c>
      <c r="J19" s="143">
        <v>-2.2616753466309927</v>
      </c>
      <c r="K19" s="144" t="s">
        <v>84</v>
      </c>
      <c r="L19" s="144" t="s">
        <v>84</v>
      </c>
      <c r="M19" s="144" t="s">
        <v>84</v>
      </c>
      <c r="N19" s="171" t="s">
        <v>96</v>
      </c>
      <c r="O19" s="172"/>
      <c r="P19" s="173"/>
    </row>
    <row r="20" spans="1:16" ht="27" customHeight="1">
      <c r="A20" s="205" t="s">
        <v>97</v>
      </c>
      <c r="B20" s="205"/>
      <c r="C20" s="205"/>
      <c r="D20" s="205"/>
      <c r="E20" s="142"/>
      <c r="F20" s="143">
        <v>20.21306732214174</v>
      </c>
      <c r="G20" s="143">
        <v>19.576079039338897</v>
      </c>
      <c r="H20" s="143">
        <v>13.99020948610676</v>
      </c>
      <c r="I20" s="143">
        <v>33.21339379330035</v>
      </c>
      <c r="J20" s="146" t="s">
        <v>84</v>
      </c>
      <c r="K20" s="146" t="s">
        <v>84</v>
      </c>
      <c r="L20" s="146" t="s">
        <v>84</v>
      </c>
      <c r="M20" s="146" t="s">
        <v>84</v>
      </c>
      <c r="N20" s="187" t="s">
        <v>98</v>
      </c>
      <c r="O20" s="188"/>
      <c r="P20" s="189"/>
    </row>
    <row r="21" spans="1:16" ht="31.5" customHeight="1">
      <c r="A21" s="199" t="s">
        <v>99</v>
      </c>
      <c r="B21" s="199"/>
      <c r="C21" s="199"/>
      <c r="D21" s="199"/>
      <c r="E21" s="138" t="s">
        <v>134</v>
      </c>
      <c r="F21" s="145">
        <v>3.7659012401095833</v>
      </c>
      <c r="G21" s="145">
        <v>6.362251492684931</v>
      </c>
      <c r="H21" s="145">
        <v>7.53715694262295</v>
      </c>
      <c r="I21" s="145">
        <v>8.057304090684934</v>
      </c>
      <c r="J21" s="146" t="s">
        <v>84</v>
      </c>
      <c r="K21" s="146" t="s">
        <v>84</v>
      </c>
      <c r="L21" s="146" t="s">
        <v>84</v>
      </c>
      <c r="M21" s="146" t="s">
        <v>84</v>
      </c>
      <c r="N21" s="194" t="s">
        <v>160</v>
      </c>
      <c r="O21" s="195"/>
      <c r="P21" s="196"/>
    </row>
    <row r="22" spans="1:16" ht="56.25" customHeight="1">
      <c r="A22" s="199" t="s">
        <v>100</v>
      </c>
      <c r="B22" s="199"/>
      <c r="C22" s="199"/>
      <c r="D22" s="199"/>
      <c r="E22" s="138" t="s">
        <v>135</v>
      </c>
      <c r="F22" s="145">
        <v>16.447166082032155</v>
      </c>
      <c r="G22" s="145">
        <v>13.213827546653967</v>
      </c>
      <c r="H22" s="145">
        <v>6.45305254348381</v>
      </c>
      <c r="I22" s="145">
        <v>25.156089702615414</v>
      </c>
      <c r="J22" s="146" t="s">
        <v>84</v>
      </c>
      <c r="K22" s="146" t="s">
        <v>84</v>
      </c>
      <c r="L22" s="146" t="s">
        <v>84</v>
      </c>
      <c r="M22" s="146" t="s">
        <v>84</v>
      </c>
      <c r="N22" s="197" t="s">
        <v>152</v>
      </c>
      <c r="O22" s="1"/>
      <c r="P22" s="164"/>
    </row>
    <row r="23" spans="1:16" ht="19.5" customHeight="1">
      <c r="A23" s="199" t="s">
        <v>101</v>
      </c>
      <c r="B23" s="199"/>
      <c r="C23" s="199"/>
      <c r="D23" s="199"/>
      <c r="E23" s="138" t="s">
        <v>136</v>
      </c>
      <c r="F23" s="143">
        <v>318.86767955329026</v>
      </c>
      <c r="G23" s="143">
        <v>326.97806695214643</v>
      </c>
      <c r="H23" s="143">
        <v>349.909306816471</v>
      </c>
      <c r="I23" s="143">
        <v>372.94390050105915</v>
      </c>
      <c r="J23" s="143">
        <v>375.8132574456253</v>
      </c>
      <c r="K23" s="143">
        <v>411.1041325697298</v>
      </c>
      <c r="L23" s="143">
        <v>460.9777791771138</v>
      </c>
      <c r="M23" s="143">
        <v>475.69824831686066</v>
      </c>
      <c r="N23" s="187" t="s">
        <v>102</v>
      </c>
      <c r="O23" s="188"/>
      <c r="P23" s="189"/>
    </row>
    <row r="24" spans="1:16" ht="19.5" customHeight="1">
      <c r="A24" s="199" t="s">
        <v>103</v>
      </c>
      <c r="B24" s="199"/>
      <c r="C24" s="199"/>
      <c r="D24" s="199"/>
      <c r="E24" s="138" t="s">
        <v>137</v>
      </c>
      <c r="F24" s="143">
        <v>317.11791689999995</v>
      </c>
      <c r="G24" s="143">
        <v>314.59041799246563</v>
      </c>
      <c r="H24" s="143">
        <v>351.1101241015517</v>
      </c>
      <c r="I24" s="143">
        <v>375.161229272266</v>
      </c>
      <c r="J24" s="143">
        <v>375.8132574456253</v>
      </c>
      <c r="K24" s="143">
        <v>411.1041325697298</v>
      </c>
      <c r="L24" s="143">
        <v>460.9777791771138</v>
      </c>
      <c r="M24" s="143">
        <v>475.69824831686066</v>
      </c>
      <c r="N24" s="184"/>
      <c r="O24" s="185"/>
      <c r="P24" s="186"/>
    </row>
    <row r="25" spans="1:16" ht="19.5" customHeight="1">
      <c r="A25" s="199" t="s">
        <v>104</v>
      </c>
      <c r="B25" s="199"/>
      <c r="C25" s="199"/>
      <c r="D25" s="199"/>
      <c r="E25" s="138" t="s">
        <v>138</v>
      </c>
      <c r="F25" s="143">
        <v>-1.7497626532903041</v>
      </c>
      <c r="G25" s="143">
        <v>-12.387648959680803</v>
      </c>
      <c r="H25" s="143">
        <v>1.2008172850807455</v>
      </c>
      <c r="I25" s="143">
        <v>2.2173287712068372</v>
      </c>
      <c r="J25" s="143">
        <v>0</v>
      </c>
      <c r="K25" s="143">
        <v>0</v>
      </c>
      <c r="L25" s="143">
        <v>0</v>
      </c>
      <c r="M25" s="143">
        <v>0</v>
      </c>
      <c r="N25" s="187" t="s">
        <v>105</v>
      </c>
      <c r="O25" s="188"/>
      <c r="P25" s="189"/>
    </row>
    <row r="26" spans="1:16" ht="34.5" customHeight="1">
      <c r="A26" s="205" t="s">
        <v>106</v>
      </c>
      <c r="B26" s="205"/>
      <c r="C26" s="205"/>
      <c r="D26" s="205"/>
      <c r="E26" s="138"/>
      <c r="F26" s="147" t="s">
        <v>27</v>
      </c>
      <c r="G26" s="147">
        <v>0.084</v>
      </c>
      <c r="H26" s="147">
        <v>0.138</v>
      </c>
      <c r="I26" s="147">
        <v>0.071</v>
      </c>
      <c r="J26" s="147">
        <v>0.01</v>
      </c>
      <c r="K26" s="147">
        <v>0.057</v>
      </c>
      <c r="L26" s="147">
        <v>0.048</v>
      </c>
      <c r="M26" s="147">
        <v>0.047</v>
      </c>
      <c r="N26" s="165"/>
      <c r="O26" s="166"/>
      <c r="P26" s="167"/>
    </row>
    <row r="27" spans="1:16" ht="13.5" customHeight="1">
      <c r="A27" s="174"/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6"/>
    </row>
    <row r="28" spans="1:16" ht="34.5" customHeight="1">
      <c r="A28" s="171" t="s">
        <v>107</v>
      </c>
      <c r="B28" s="172"/>
      <c r="C28" s="172"/>
      <c r="D28" s="173"/>
      <c r="E28" s="148"/>
      <c r="F28" s="143"/>
      <c r="G28" s="143"/>
      <c r="H28" s="143"/>
      <c r="I28" s="143">
        <v>10.2</v>
      </c>
      <c r="J28" s="143">
        <v>19.87772721029285</v>
      </c>
      <c r="K28" s="143">
        <v>19.87818101538433</v>
      </c>
      <c r="L28" s="143">
        <v>20.178619122017643</v>
      </c>
      <c r="M28" s="143">
        <v>20.56815649442816</v>
      </c>
      <c r="N28" s="165" t="s">
        <v>143</v>
      </c>
      <c r="O28" s="166"/>
      <c r="P28" s="167"/>
    </row>
    <row r="29" spans="1:16" ht="14.25" customHeight="1">
      <c r="A29" s="174"/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6"/>
    </row>
    <row r="30" spans="1:16" ht="27" customHeight="1">
      <c r="A30" s="199" t="s">
        <v>108</v>
      </c>
      <c r="B30" s="199"/>
      <c r="C30" s="199"/>
      <c r="D30" s="199"/>
      <c r="E30" s="148"/>
      <c r="F30" s="149">
        <v>-0.024</v>
      </c>
      <c r="G30" s="149">
        <v>-0.044</v>
      </c>
      <c r="H30" s="149">
        <v>-0.0015372406899076493</v>
      </c>
      <c r="I30" s="149">
        <v>-0.02</v>
      </c>
      <c r="J30" s="149">
        <v>-0.02</v>
      </c>
      <c r="K30" s="149">
        <v>-0.02</v>
      </c>
      <c r="L30" s="149">
        <v>-0.02</v>
      </c>
      <c r="M30" s="149">
        <v>-0.02</v>
      </c>
      <c r="N30" s="168" t="s">
        <v>149</v>
      </c>
      <c r="O30" s="169"/>
      <c r="P30" s="170"/>
    </row>
    <row r="31" spans="1:4" s="150" customFormat="1" ht="19.5" customHeight="1">
      <c r="A31" s="200" t="s">
        <v>109</v>
      </c>
      <c r="B31" s="200"/>
      <c r="C31" s="200"/>
      <c r="D31" s="200"/>
    </row>
    <row r="32" spans="2:16" ht="11.25" customHeight="1">
      <c r="B32" s="151" t="s">
        <v>110</v>
      </c>
      <c r="C32" s="204" t="s">
        <v>123</v>
      </c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</row>
    <row r="33" spans="1:16" ht="15" customHeight="1">
      <c r="A33" s="135"/>
      <c r="B33" s="152" t="s">
        <v>112</v>
      </c>
      <c r="C33" s="203" t="s">
        <v>113</v>
      </c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</row>
    <row r="34" spans="1:4" s="150" customFormat="1" ht="19.5" customHeight="1">
      <c r="A34" s="200" t="s">
        <v>114</v>
      </c>
      <c r="B34" s="200"/>
      <c r="C34" s="200"/>
      <c r="D34" s="200"/>
    </row>
    <row r="35" spans="2:20" ht="12.75" customHeight="1">
      <c r="B35" s="177" t="s">
        <v>78</v>
      </c>
      <c r="C35" s="177"/>
      <c r="D35" s="177"/>
      <c r="E35" s="193"/>
      <c r="F35" s="193"/>
      <c r="G35" s="193"/>
      <c r="H35" s="193"/>
      <c r="I35" s="193"/>
      <c r="J35" s="193"/>
      <c r="K35" s="178"/>
      <c r="L35" s="179"/>
      <c r="M35" s="179"/>
      <c r="N35" s="179"/>
      <c r="O35" s="179"/>
      <c r="P35" s="180"/>
      <c r="Q35" s="153"/>
      <c r="R35" s="153"/>
      <c r="S35" s="153"/>
      <c r="T35" s="153"/>
    </row>
    <row r="36" spans="2:20" ht="12.75" customHeight="1">
      <c r="B36" s="177" t="s">
        <v>116</v>
      </c>
      <c r="C36" s="177"/>
      <c r="D36" s="177"/>
      <c r="E36" s="190" t="s">
        <v>15</v>
      </c>
      <c r="F36" s="191"/>
      <c r="G36" s="192"/>
      <c r="H36" s="193" t="s">
        <v>16</v>
      </c>
      <c r="I36" s="193"/>
      <c r="J36" s="193"/>
      <c r="K36" s="181"/>
      <c r="L36" s="182"/>
      <c r="M36" s="182"/>
      <c r="N36" s="182"/>
      <c r="O36" s="182"/>
      <c r="P36" s="183"/>
      <c r="Q36" s="153"/>
      <c r="R36" s="153"/>
      <c r="S36" s="153"/>
      <c r="T36" s="153"/>
    </row>
    <row r="37" spans="2:16" s="150" customFormat="1" ht="24" customHeight="1">
      <c r="B37" s="2" t="s">
        <v>18</v>
      </c>
      <c r="C37" s="1"/>
      <c r="D37" s="164"/>
      <c r="E37" s="154" t="s">
        <v>117</v>
      </c>
      <c r="F37" s="154" t="s">
        <v>118</v>
      </c>
      <c r="G37" s="154" t="s">
        <v>119</v>
      </c>
      <c r="H37" s="154" t="s">
        <v>117</v>
      </c>
      <c r="I37" s="154" t="s">
        <v>118</v>
      </c>
      <c r="J37" s="154" t="s">
        <v>119</v>
      </c>
      <c r="K37" s="2" t="s">
        <v>115</v>
      </c>
      <c r="L37" s="1"/>
      <c r="M37" s="1"/>
      <c r="N37" s="1"/>
      <c r="O37" s="1"/>
      <c r="P37" s="164"/>
    </row>
    <row r="38" spans="2:16" s="150" customFormat="1" ht="24" customHeight="1">
      <c r="B38" s="2" t="s">
        <v>120</v>
      </c>
      <c r="C38" s="1"/>
      <c r="D38" s="164"/>
      <c r="E38" s="155"/>
      <c r="F38" s="145"/>
      <c r="G38" s="155"/>
      <c r="H38" s="155"/>
      <c r="I38" s="156">
        <v>353.4516073641351</v>
      </c>
      <c r="J38" s="155"/>
      <c r="K38" s="2" t="s">
        <v>148</v>
      </c>
      <c r="L38" s="1"/>
      <c r="M38" s="1"/>
      <c r="N38" s="1"/>
      <c r="O38" s="1"/>
      <c r="P38" s="164"/>
    </row>
    <row r="39" spans="2:16" s="150" customFormat="1" ht="24" customHeight="1">
      <c r="B39" s="2" t="s">
        <v>121</v>
      </c>
      <c r="C39" s="1"/>
      <c r="D39" s="164"/>
      <c r="E39" s="157"/>
      <c r="F39" s="145"/>
      <c r="G39" s="157"/>
      <c r="H39" s="157">
        <v>-2.6341739714949624</v>
      </c>
      <c r="I39" s="145">
        <v>8.057304090684934</v>
      </c>
      <c r="J39" s="157">
        <v>2.6341739714949624</v>
      </c>
      <c r="K39" s="2" t="s">
        <v>122</v>
      </c>
      <c r="L39" s="1"/>
      <c r="M39" s="1"/>
      <c r="N39" s="1"/>
      <c r="O39" s="1"/>
      <c r="P39" s="164"/>
    </row>
    <row r="40" spans="2:16" s="150" customFormat="1" ht="24" customHeight="1">
      <c r="B40" s="161" t="s">
        <v>146</v>
      </c>
      <c r="C40" s="162"/>
      <c r="D40" s="163"/>
      <c r="E40" s="157">
        <v>-3</v>
      </c>
      <c r="F40" s="145">
        <v>6.45305254348381</v>
      </c>
      <c r="G40" s="157">
        <v>3</v>
      </c>
      <c r="H40" s="157">
        <v>-10</v>
      </c>
      <c r="I40" s="145">
        <v>25.156089702615414</v>
      </c>
      <c r="J40" s="157">
        <v>10</v>
      </c>
      <c r="K40" s="161" t="s">
        <v>145</v>
      </c>
      <c r="L40" s="162"/>
      <c r="M40" s="162"/>
      <c r="N40" s="162"/>
      <c r="O40" s="162"/>
      <c r="P40" s="163"/>
    </row>
    <row r="41" spans="2:16" s="150" customFormat="1" ht="24" customHeight="1">
      <c r="B41" s="2" t="s">
        <v>25</v>
      </c>
      <c r="C41" s="1"/>
      <c r="D41" s="164"/>
      <c r="E41" s="158"/>
      <c r="F41" s="159"/>
      <c r="G41" s="158"/>
      <c r="H41" s="155">
        <v>0</v>
      </c>
      <c r="I41" s="156">
        <v>0</v>
      </c>
      <c r="J41" s="155">
        <v>0</v>
      </c>
      <c r="K41" s="2" t="s">
        <v>144</v>
      </c>
      <c r="L41" s="1"/>
      <c r="M41" s="1"/>
      <c r="N41" s="1"/>
      <c r="O41" s="1"/>
      <c r="P41" s="164"/>
    </row>
    <row r="42" spans="2:16" s="150" customFormat="1" ht="24" customHeight="1">
      <c r="B42" s="2" t="s">
        <v>141</v>
      </c>
      <c r="C42" s="1"/>
      <c r="D42" s="164"/>
      <c r="E42" s="155">
        <v>-1</v>
      </c>
      <c r="F42" s="156">
        <v>351.1101241015517</v>
      </c>
      <c r="G42" s="155">
        <v>1</v>
      </c>
      <c r="H42" s="158"/>
      <c r="I42" s="159"/>
      <c r="J42" s="158"/>
      <c r="K42" s="2"/>
      <c r="L42" s="1"/>
      <c r="M42" s="1"/>
      <c r="N42" s="1"/>
      <c r="O42" s="1"/>
      <c r="P42" s="164"/>
    </row>
    <row r="43" spans="2:16" ht="30.75" customHeight="1">
      <c r="B43" s="2" t="s">
        <v>142</v>
      </c>
      <c r="C43" s="1"/>
      <c r="D43" s="164"/>
      <c r="E43" s="158"/>
      <c r="F43" s="159"/>
      <c r="G43" s="158"/>
      <c r="H43" s="155">
        <v>-12</v>
      </c>
      <c r="I43" s="156">
        <v>375.161229272266</v>
      </c>
      <c r="J43" s="155">
        <v>12</v>
      </c>
      <c r="K43" s="197" t="s">
        <v>147</v>
      </c>
      <c r="L43" s="201"/>
      <c r="M43" s="201"/>
      <c r="N43" s="201"/>
      <c r="O43" s="201"/>
      <c r="P43" s="202"/>
    </row>
  </sheetData>
  <sheetProtection/>
  <mergeCells count="67">
    <mergeCell ref="B43:D43"/>
    <mergeCell ref="K43:P43"/>
    <mergeCell ref="B35:D35"/>
    <mergeCell ref="N24:P24"/>
    <mergeCell ref="N25:P25"/>
    <mergeCell ref="N26:P26"/>
    <mergeCell ref="N30:P30"/>
    <mergeCell ref="A29:P29"/>
    <mergeCell ref="B42:D42"/>
    <mergeCell ref="K37:P37"/>
    <mergeCell ref="N15:P15"/>
    <mergeCell ref="K35:P36"/>
    <mergeCell ref="C33:P33"/>
    <mergeCell ref="C32:P32"/>
    <mergeCell ref="A25:D25"/>
    <mergeCell ref="E36:G36"/>
    <mergeCell ref="H36:J36"/>
    <mergeCell ref="E35:G35"/>
    <mergeCell ref="H35:J35"/>
    <mergeCell ref="A31:D31"/>
    <mergeCell ref="A10:D10"/>
    <mergeCell ref="N8:P9"/>
    <mergeCell ref="A11:D11"/>
    <mergeCell ref="A22:D22"/>
    <mergeCell ref="A34:D34"/>
    <mergeCell ref="N10:P10"/>
    <mergeCell ref="N11:P11"/>
    <mergeCell ref="N12:P12"/>
    <mergeCell ref="N13:P13"/>
    <mergeCell ref="N14:P14"/>
    <mergeCell ref="N19:P19"/>
    <mergeCell ref="A16:D16"/>
    <mergeCell ref="A17:D17"/>
    <mergeCell ref="A4:P4"/>
    <mergeCell ref="A21:D21"/>
    <mergeCell ref="A18:D18"/>
    <mergeCell ref="A19:D19"/>
    <mergeCell ref="A20:D20"/>
    <mergeCell ref="E8:E9"/>
    <mergeCell ref="A8:D9"/>
    <mergeCell ref="A12:D12"/>
    <mergeCell ref="A13:D13"/>
    <mergeCell ref="A14:D14"/>
    <mergeCell ref="A15:D15"/>
    <mergeCell ref="N22:P22"/>
    <mergeCell ref="N16:P16"/>
    <mergeCell ref="N17:P17"/>
    <mergeCell ref="N18:P18"/>
    <mergeCell ref="N20:P20"/>
    <mergeCell ref="N21:P21"/>
    <mergeCell ref="N28:P28"/>
    <mergeCell ref="B41:D41"/>
    <mergeCell ref="B36:D36"/>
    <mergeCell ref="B37:D37"/>
    <mergeCell ref="B38:D38"/>
    <mergeCell ref="B39:D39"/>
    <mergeCell ref="A30:D30"/>
    <mergeCell ref="K38:P38"/>
    <mergeCell ref="K39:P39"/>
    <mergeCell ref="K41:P41"/>
    <mergeCell ref="K42:P42"/>
    <mergeCell ref="A23:D23"/>
    <mergeCell ref="A24:D24"/>
    <mergeCell ref="A28:D28"/>
    <mergeCell ref="A27:P27"/>
    <mergeCell ref="A26:D26"/>
    <mergeCell ref="N23:P23"/>
  </mergeCells>
  <printOptions/>
  <pageMargins left="0.75" right="0.75" top="1" bottom="1" header="0.5" footer="0.5"/>
  <pageSetup fitToHeight="0" fitToWidth="1" horizontalDpi="600" verticalDpi="600" orientation="landscape" paperSize="9" scale="74"/>
  <headerFooter alignWithMargins="0">
    <oddFooter>&amp;L&amp;A&amp;C&amp;P of &amp;N</oddFooter>
  </headerFooter>
  <rowBreaks count="1" manualBreakCount="1">
    <brk id="24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showGridLines="0" zoomScale="113" zoomScaleNormal="113" workbookViewId="0" topLeftCell="A1">
      <selection activeCell="A12" sqref="A12:P12"/>
    </sheetView>
  </sheetViews>
  <sheetFormatPr defaultColWidth="9.140625" defaultRowHeight="12.75"/>
  <cols>
    <col min="1" max="1" width="4.7109375" style="5" customWidth="1"/>
    <col min="2" max="2" width="3.28125" style="5" customWidth="1"/>
    <col min="3" max="3" width="11.8515625" style="5" customWidth="1"/>
    <col min="4" max="4" width="20.421875" style="5" customWidth="1"/>
    <col min="5" max="15" width="10.28125" style="5" customWidth="1"/>
    <col min="16" max="16" width="26.421875" style="5" customWidth="1"/>
    <col min="17" max="16384" width="9.140625" style="5" customWidth="1"/>
  </cols>
  <sheetData>
    <row r="1" spans="1:8" ht="9.75">
      <c r="A1" s="11" t="s">
        <v>72</v>
      </c>
      <c r="B1" s="11"/>
      <c r="D1" s="11" t="s">
        <v>73</v>
      </c>
      <c r="G1" s="11" t="s">
        <v>74</v>
      </c>
      <c r="H1" s="11" t="s">
        <v>3</v>
      </c>
    </row>
    <row r="2" spans="1:4" ht="9.75">
      <c r="A2" s="11" t="s">
        <v>75</v>
      </c>
      <c r="B2" s="11"/>
      <c r="D2" s="134">
        <v>41000</v>
      </c>
    </row>
    <row r="4" spans="1:20" ht="38.25" customHeight="1">
      <c r="A4" s="198" t="s">
        <v>76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35"/>
      <c r="R4" s="135"/>
      <c r="S4" s="135"/>
      <c r="T4" s="135"/>
    </row>
    <row r="6" spans="1:2" ht="9.75">
      <c r="A6" s="11" t="s">
        <v>77</v>
      </c>
      <c r="B6" s="11"/>
    </row>
    <row r="8" spans="1:16" ht="12.75" customHeight="1">
      <c r="A8" s="207" t="s">
        <v>78</v>
      </c>
      <c r="B8" s="207"/>
      <c r="C8" s="207"/>
      <c r="D8" s="207"/>
      <c r="E8" s="206" t="s">
        <v>79</v>
      </c>
      <c r="F8" s="136" t="s">
        <v>80</v>
      </c>
      <c r="G8" s="137" t="s">
        <v>153</v>
      </c>
      <c r="H8" s="137" t="s">
        <v>154</v>
      </c>
      <c r="I8" s="137" t="s">
        <v>155</v>
      </c>
      <c r="J8" s="137" t="s">
        <v>156</v>
      </c>
      <c r="K8" s="137" t="s">
        <v>157</v>
      </c>
      <c r="L8" s="137" t="s">
        <v>158</v>
      </c>
      <c r="M8" s="137" t="s">
        <v>159</v>
      </c>
      <c r="N8" s="207" t="s">
        <v>81</v>
      </c>
      <c r="O8" s="207"/>
      <c r="P8" s="207"/>
    </row>
    <row r="9" spans="1:16" ht="9.75">
      <c r="A9" s="207"/>
      <c r="B9" s="207"/>
      <c r="C9" s="207"/>
      <c r="D9" s="207"/>
      <c r="E9" s="206"/>
      <c r="F9" s="137"/>
      <c r="G9" s="137"/>
      <c r="H9" s="137"/>
      <c r="I9" s="137"/>
      <c r="J9" s="137"/>
      <c r="K9" s="137"/>
      <c r="L9" s="137"/>
      <c r="M9" s="137"/>
      <c r="N9" s="207"/>
      <c r="O9" s="207"/>
      <c r="P9" s="207"/>
    </row>
    <row r="10" spans="1:16" ht="19.5" customHeight="1">
      <c r="A10" s="199" t="s">
        <v>82</v>
      </c>
      <c r="B10" s="199"/>
      <c r="C10" s="199"/>
      <c r="D10" s="199"/>
      <c r="E10" s="139"/>
      <c r="F10" s="140">
        <v>0.0382124870093532</v>
      </c>
      <c r="G10" s="140">
        <v>-0.0038500038500038913</v>
      </c>
      <c r="H10" s="140">
        <v>0.04691968771739985</v>
      </c>
      <c r="I10" s="140">
        <v>0.051831069108091876</v>
      </c>
      <c r="J10" s="140">
        <v>0.03277432043656181</v>
      </c>
      <c r="K10" s="140">
        <v>0.0292839575616195</v>
      </c>
      <c r="L10" s="140">
        <v>0.027160086080539214</v>
      </c>
      <c r="M10" s="140">
        <v>0.026083006277968668</v>
      </c>
      <c r="N10" s="2" t="s">
        <v>150</v>
      </c>
      <c r="O10" s="1"/>
      <c r="P10" s="164"/>
    </row>
    <row r="11" spans="1:16" ht="19.5" customHeight="1">
      <c r="A11" s="199" t="s">
        <v>83</v>
      </c>
      <c r="B11" s="199"/>
      <c r="C11" s="199"/>
      <c r="D11" s="199"/>
      <c r="E11" s="138" t="s">
        <v>124</v>
      </c>
      <c r="F11" s="140">
        <v>0.1495</v>
      </c>
      <c r="G11" s="140">
        <v>0.14506992388033257</v>
      </c>
      <c r="H11" s="140">
        <v>0.1987962471233844</v>
      </c>
      <c r="I11" s="140">
        <v>0.2609311382545578</v>
      </c>
      <c r="J11" s="141" t="s">
        <v>84</v>
      </c>
      <c r="K11" s="141" t="s">
        <v>84</v>
      </c>
      <c r="L11" s="141" t="s">
        <v>84</v>
      </c>
      <c r="M11" s="141" t="s">
        <v>84</v>
      </c>
      <c r="N11" s="2" t="s">
        <v>85</v>
      </c>
      <c r="O11" s="1"/>
      <c r="P11" s="164"/>
    </row>
    <row r="12" spans="1:16" s="11" customFormat="1" ht="19.5" customHeight="1">
      <c r="A12" s="205" t="s">
        <v>86</v>
      </c>
      <c r="B12" s="205"/>
      <c r="C12" s="205"/>
      <c r="D12" s="205"/>
      <c r="E12" s="142" t="s">
        <v>125</v>
      </c>
      <c r="F12" s="143">
        <v>287.41</v>
      </c>
      <c r="G12" s="143">
        <v>289.54</v>
      </c>
      <c r="H12" s="143">
        <v>293.39</v>
      </c>
      <c r="I12" s="143">
        <v>295.7</v>
      </c>
      <c r="J12" s="144" t="s">
        <v>84</v>
      </c>
      <c r="K12" s="144" t="s">
        <v>84</v>
      </c>
      <c r="L12" s="144" t="s">
        <v>84</v>
      </c>
      <c r="M12" s="144" t="s">
        <v>84</v>
      </c>
      <c r="N12" s="187" t="s">
        <v>87</v>
      </c>
      <c r="O12" s="188"/>
      <c r="P12" s="189"/>
    </row>
    <row r="13" spans="1:16" s="11" customFormat="1" ht="36.75" customHeight="1">
      <c r="A13" s="205" t="s">
        <v>88</v>
      </c>
      <c r="B13" s="205"/>
      <c r="C13" s="205"/>
      <c r="D13" s="205"/>
      <c r="E13" s="142" t="s">
        <v>126</v>
      </c>
      <c r="F13" s="143">
        <v>330.377795</v>
      </c>
      <c r="G13" s="143">
        <v>331.54354576031153</v>
      </c>
      <c r="H13" s="143">
        <v>351.7148309435297</v>
      </c>
      <c r="I13" s="143">
        <v>372.85733758187274</v>
      </c>
      <c r="J13" s="143">
        <v>369.71158231404723</v>
      </c>
      <c r="K13" s="143">
        <v>394.9426193115678</v>
      </c>
      <c r="L13" s="143">
        <v>413.2264718897103</v>
      </c>
      <c r="M13" s="143">
        <v>432.43643673165695</v>
      </c>
      <c r="N13" s="171" t="s">
        <v>151</v>
      </c>
      <c r="O13" s="172"/>
      <c r="P13" s="173"/>
    </row>
    <row r="14" spans="1:16" s="11" customFormat="1" ht="19.5" customHeight="1">
      <c r="A14" s="205" t="s">
        <v>89</v>
      </c>
      <c r="B14" s="205"/>
      <c r="C14" s="205"/>
      <c r="D14" s="205"/>
      <c r="E14" s="142" t="s">
        <v>127</v>
      </c>
      <c r="F14" s="143">
        <v>-0.4987317718619647</v>
      </c>
      <c r="G14" s="143">
        <v>-4.140386481927456</v>
      </c>
      <c r="H14" s="143">
        <v>-6.031607172676261</v>
      </c>
      <c r="I14" s="143">
        <v>-6.738306487339333</v>
      </c>
      <c r="J14" s="144" t="s">
        <v>84</v>
      </c>
      <c r="K14" s="144" t="s">
        <v>84</v>
      </c>
      <c r="L14" s="144" t="s">
        <v>84</v>
      </c>
      <c r="M14" s="144" t="s">
        <v>84</v>
      </c>
      <c r="N14" s="187" t="s">
        <v>90</v>
      </c>
      <c r="O14" s="188"/>
      <c r="P14" s="189"/>
    </row>
    <row r="15" spans="1:16" ht="38.25" customHeight="1">
      <c r="A15" s="199" t="s">
        <v>91</v>
      </c>
      <c r="B15" s="199"/>
      <c r="C15" s="199"/>
      <c r="D15" s="199"/>
      <c r="E15" s="138" t="s">
        <v>128</v>
      </c>
      <c r="F15" s="145">
        <v>-1.521622</v>
      </c>
      <c r="G15" s="145">
        <v>-5.291463090812527</v>
      </c>
      <c r="H15" s="145">
        <v>-7.301901221455119</v>
      </c>
      <c r="I15" s="145">
        <v>-9.308470525756753</v>
      </c>
      <c r="J15" s="146" t="s">
        <v>84</v>
      </c>
      <c r="K15" s="146" t="s">
        <v>84</v>
      </c>
      <c r="L15" s="146" t="s">
        <v>84</v>
      </c>
      <c r="M15" s="146" t="s">
        <v>84</v>
      </c>
      <c r="N15" s="197"/>
      <c r="O15" s="201"/>
      <c r="P15" s="202"/>
    </row>
    <row r="16" spans="1:16" ht="19.5" customHeight="1">
      <c r="A16" s="199" t="s">
        <v>92</v>
      </c>
      <c r="B16" s="199"/>
      <c r="C16" s="199"/>
      <c r="D16" s="199"/>
      <c r="E16" s="138" t="s">
        <v>129</v>
      </c>
      <c r="F16" s="145">
        <v>1.0889468</v>
      </c>
      <c r="G16" s="145">
        <v>1.0455051</v>
      </c>
      <c r="H16" s="145">
        <v>1.332804</v>
      </c>
      <c r="I16" s="145">
        <v>1.4019145</v>
      </c>
      <c r="J16" s="146" t="s">
        <v>84</v>
      </c>
      <c r="K16" s="146" t="s">
        <v>84</v>
      </c>
      <c r="L16" s="146" t="s">
        <v>84</v>
      </c>
      <c r="M16" s="146" t="s">
        <v>84</v>
      </c>
      <c r="N16" s="2"/>
      <c r="O16" s="1"/>
      <c r="P16" s="164"/>
    </row>
    <row r="17" spans="1:16" ht="19.5" customHeight="1">
      <c r="A17" s="199" t="s">
        <v>93</v>
      </c>
      <c r="B17" s="199"/>
      <c r="C17" s="199"/>
      <c r="D17" s="199"/>
      <c r="E17" s="138" t="s">
        <v>130</v>
      </c>
      <c r="F17" s="145">
        <v>-0.08393157186196465</v>
      </c>
      <c r="G17" s="145">
        <v>0.009380648885070812</v>
      </c>
      <c r="H17" s="145">
        <v>-0.06250995122114243</v>
      </c>
      <c r="I17" s="145">
        <v>1.1682495384174207</v>
      </c>
      <c r="J17" s="146" t="s">
        <v>84</v>
      </c>
      <c r="K17" s="146" t="s">
        <v>84</v>
      </c>
      <c r="L17" s="146" t="s">
        <v>84</v>
      </c>
      <c r="M17" s="146" t="s">
        <v>84</v>
      </c>
      <c r="N17" s="2"/>
      <c r="O17" s="1"/>
      <c r="P17" s="164"/>
    </row>
    <row r="18" spans="1:16" ht="39" customHeight="1">
      <c r="A18" s="199" t="s">
        <v>131</v>
      </c>
      <c r="B18" s="199"/>
      <c r="C18" s="199"/>
      <c r="D18" s="199"/>
      <c r="E18" s="138" t="s">
        <v>132</v>
      </c>
      <c r="F18" s="145">
        <v>0.017875</v>
      </c>
      <c r="G18" s="145">
        <v>0.09619086</v>
      </c>
      <c r="H18" s="145">
        <v>0</v>
      </c>
      <c r="I18" s="145">
        <v>0</v>
      </c>
      <c r="J18" s="146" t="s">
        <v>84</v>
      </c>
      <c r="K18" s="146" t="s">
        <v>84</v>
      </c>
      <c r="L18" s="146" t="s">
        <v>84</v>
      </c>
      <c r="M18" s="146" t="s">
        <v>84</v>
      </c>
      <c r="N18" s="2" t="s">
        <v>94</v>
      </c>
      <c r="O18" s="1"/>
      <c r="P18" s="164"/>
    </row>
    <row r="19" spans="1:16" ht="27" customHeight="1">
      <c r="A19" s="205" t="s">
        <v>95</v>
      </c>
      <c r="B19" s="205"/>
      <c r="C19" s="205"/>
      <c r="D19" s="205"/>
      <c r="E19" s="142" t="s">
        <v>133</v>
      </c>
      <c r="F19" s="143">
        <v>12.951079743020884</v>
      </c>
      <c r="G19" s="143">
        <v>12.889683327145175</v>
      </c>
      <c r="H19" s="143">
        <v>1.3554853814502312</v>
      </c>
      <c r="I19" s="143">
        <v>7.663761399103517</v>
      </c>
      <c r="J19" s="143">
        <v>2.970246182551271</v>
      </c>
      <c r="K19" s="144" t="s">
        <v>84</v>
      </c>
      <c r="L19" s="144" t="s">
        <v>84</v>
      </c>
      <c r="M19" s="144" t="s">
        <v>84</v>
      </c>
      <c r="N19" s="171" t="s">
        <v>96</v>
      </c>
      <c r="O19" s="172"/>
      <c r="P19" s="173"/>
    </row>
    <row r="20" spans="1:16" ht="27" customHeight="1">
      <c r="A20" s="205" t="s">
        <v>97</v>
      </c>
      <c r="B20" s="205"/>
      <c r="C20" s="205"/>
      <c r="D20" s="205"/>
      <c r="E20" s="142"/>
      <c r="F20" s="143">
        <v>15.423214298239305</v>
      </c>
      <c r="G20" s="143">
        <v>14.527158881186681</v>
      </c>
      <c r="H20" s="143">
        <v>17.017554400703457</v>
      </c>
      <c r="I20" s="143">
        <v>12.56623669037298</v>
      </c>
      <c r="J20" s="146" t="s">
        <v>84</v>
      </c>
      <c r="K20" s="146" t="s">
        <v>84</v>
      </c>
      <c r="L20" s="146" t="s">
        <v>84</v>
      </c>
      <c r="M20" s="146" t="s">
        <v>84</v>
      </c>
      <c r="N20" s="187" t="s">
        <v>98</v>
      </c>
      <c r="O20" s="188"/>
      <c r="P20" s="189"/>
    </row>
    <row r="21" spans="1:16" ht="31.5" customHeight="1">
      <c r="A21" s="199" t="s">
        <v>99</v>
      </c>
      <c r="B21" s="199"/>
      <c r="C21" s="199"/>
      <c r="D21" s="199"/>
      <c r="E21" s="138" t="s">
        <v>134</v>
      </c>
      <c r="F21" s="145">
        <v>4.764435659835609</v>
      </c>
      <c r="G21" s="145">
        <v>7.900200326794521</v>
      </c>
      <c r="H21" s="145">
        <v>9.353805026229509</v>
      </c>
      <c r="I21" s="145">
        <v>10.019445501369868</v>
      </c>
      <c r="J21" s="146" t="s">
        <v>84</v>
      </c>
      <c r="K21" s="146" t="s">
        <v>84</v>
      </c>
      <c r="L21" s="146" t="s">
        <v>84</v>
      </c>
      <c r="M21" s="146" t="s">
        <v>84</v>
      </c>
      <c r="N21" s="194" t="s">
        <v>160</v>
      </c>
      <c r="O21" s="195"/>
      <c r="P21" s="196"/>
    </row>
    <row r="22" spans="1:16" ht="49.5">
      <c r="A22" s="199" t="s">
        <v>100</v>
      </c>
      <c r="B22" s="199"/>
      <c r="C22" s="199"/>
      <c r="D22" s="199"/>
      <c r="E22" s="138" t="s">
        <v>135</v>
      </c>
      <c r="F22" s="145">
        <v>10.658778638403696</v>
      </c>
      <c r="G22" s="145">
        <v>6.62695855439216</v>
      </c>
      <c r="H22" s="145">
        <v>7.663749374473948</v>
      </c>
      <c r="I22" s="145">
        <v>2.5467911890031125</v>
      </c>
      <c r="J22" s="146" t="s">
        <v>84</v>
      </c>
      <c r="K22" s="146" t="s">
        <v>84</v>
      </c>
      <c r="L22" s="146" t="s">
        <v>84</v>
      </c>
      <c r="M22" s="146" t="s">
        <v>84</v>
      </c>
      <c r="N22" s="197" t="s">
        <v>152</v>
      </c>
      <c r="O22" s="1"/>
      <c r="P22" s="164"/>
    </row>
    <row r="23" spans="1:16" ht="19.5" customHeight="1">
      <c r="A23" s="199" t="s">
        <v>101</v>
      </c>
      <c r="B23" s="199"/>
      <c r="C23" s="199"/>
      <c r="D23" s="199"/>
      <c r="E23" s="138" t="s">
        <v>136</v>
      </c>
      <c r="F23" s="143">
        <v>358.25335726939824</v>
      </c>
      <c r="G23" s="143">
        <v>354.8200014867159</v>
      </c>
      <c r="H23" s="143">
        <v>364.0562635530071</v>
      </c>
      <c r="I23" s="143">
        <v>386.3490291840099</v>
      </c>
      <c r="J23" s="143">
        <v>372.6818284965985</v>
      </c>
      <c r="K23" s="143">
        <v>394.9426193115678</v>
      </c>
      <c r="L23" s="143">
        <v>413.2264718897103</v>
      </c>
      <c r="M23" s="143">
        <v>432.43643673165695</v>
      </c>
      <c r="N23" s="187" t="s">
        <v>102</v>
      </c>
      <c r="O23" s="188"/>
      <c r="P23" s="189"/>
    </row>
    <row r="24" spans="1:16" ht="19.5" customHeight="1">
      <c r="A24" s="199" t="s">
        <v>103</v>
      </c>
      <c r="B24" s="199"/>
      <c r="C24" s="199"/>
      <c r="D24" s="199"/>
      <c r="E24" s="138" t="s">
        <v>137</v>
      </c>
      <c r="F24" s="143">
        <v>345.42780172000005</v>
      </c>
      <c r="G24" s="143">
        <v>353.49109425</v>
      </c>
      <c r="H24" s="143">
        <v>356.54277198525864</v>
      </c>
      <c r="I24" s="143">
        <v>383.4370231226852</v>
      </c>
      <c r="J24" s="143">
        <v>372.6818284965985</v>
      </c>
      <c r="K24" s="143">
        <v>394.9426193115678</v>
      </c>
      <c r="L24" s="143">
        <v>413.2264718897103</v>
      </c>
      <c r="M24" s="143">
        <v>432.43643673165695</v>
      </c>
      <c r="N24" s="184"/>
      <c r="O24" s="185"/>
      <c r="P24" s="186"/>
    </row>
    <row r="25" spans="1:16" ht="19.5" customHeight="1">
      <c r="A25" s="199" t="s">
        <v>104</v>
      </c>
      <c r="B25" s="199"/>
      <c r="C25" s="199"/>
      <c r="D25" s="199"/>
      <c r="E25" s="138" t="s">
        <v>138</v>
      </c>
      <c r="F25" s="143">
        <v>-12.825555549398189</v>
      </c>
      <c r="G25" s="143">
        <v>-1.3289072367159065</v>
      </c>
      <c r="H25" s="143">
        <v>-7.513491567748474</v>
      </c>
      <c r="I25" s="143">
        <v>-2.912006061324689</v>
      </c>
      <c r="J25" s="143">
        <v>0</v>
      </c>
      <c r="K25" s="143">
        <v>0</v>
      </c>
      <c r="L25" s="143">
        <v>0</v>
      </c>
      <c r="M25" s="143">
        <v>0</v>
      </c>
      <c r="N25" s="187" t="s">
        <v>105</v>
      </c>
      <c r="O25" s="188"/>
      <c r="P25" s="189"/>
    </row>
    <row r="26" spans="1:16" ht="34.5" customHeight="1">
      <c r="A26" s="205" t="s">
        <v>106</v>
      </c>
      <c r="B26" s="205"/>
      <c r="C26" s="205"/>
      <c r="D26" s="205"/>
      <c r="E26" s="138"/>
      <c r="F26" s="147">
        <v>-0.036</v>
      </c>
      <c r="G26" s="147">
        <v>0.063</v>
      </c>
      <c r="H26" s="147">
        <v>0.034</v>
      </c>
      <c r="I26" s="147">
        <v>0.074</v>
      </c>
      <c r="J26" s="147">
        <v>0.061</v>
      </c>
      <c r="K26" s="147">
        <v>0.042</v>
      </c>
      <c r="L26" s="147">
        <v>0.048</v>
      </c>
      <c r="M26" s="147">
        <v>0.047</v>
      </c>
      <c r="N26" s="165"/>
      <c r="O26" s="166"/>
      <c r="P26" s="167"/>
    </row>
    <row r="27" spans="1:16" ht="13.5" customHeight="1">
      <c r="A27" s="174"/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6"/>
    </row>
    <row r="28" spans="1:16" ht="34.5" customHeight="1">
      <c r="A28" s="171" t="s">
        <v>107</v>
      </c>
      <c r="B28" s="172"/>
      <c r="C28" s="172"/>
      <c r="D28" s="173"/>
      <c r="E28" s="148"/>
      <c r="F28" s="143"/>
      <c r="G28" s="143"/>
      <c r="H28" s="143"/>
      <c r="I28" s="143">
        <v>18.3</v>
      </c>
      <c r="J28" s="143">
        <v>35.708459836602</v>
      </c>
      <c r="K28" s="143">
        <v>32.88155247669962</v>
      </c>
      <c r="L28" s="143">
        <v>33.30234916638046</v>
      </c>
      <c r="M28" s="143">
        <v>33.177368867766816</v>
      </c>
      <c r="N28" s="165" t="s">
        <v>143</v>
      </c>
      <c r="O28" s="166"/>
      <c r="P28" s="167"/>
    </row>
    <row r="29" spans="1:16" ht="14.25" customHeight="1">
      <c r="A29" s="174"/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6"/>
    </row>
    <row r="30" spans="1:16" ht="27" customHeight="1">
      <c r="A30" s="199" t="s">
        <v>108</v>
      </c>
      <c r="B30" s="199"/>
      <c r="C30" s="199"/>
      <c r="D30" s="199"/>
      <c r="E30" s="148"/>
      <c r="F30" s="149">
        <v>-0.034</v>
      </c>
      <c r="G30" s="149">
        <v>-0.045</v>
      </c>
      <c r="H30" s="149">
        <v>-0.018809789190469557</v>
      </c>
      <c r="I30" s="149">
        <v>-0.02</v>
      </c>
      <c r="J30" s="149">
        <v>-0.02</v>
      </c>
      <c r="K30" s="149">
        <v>-0.02</v>
      </c>
      <c r="L30" s="149">
        <v>-0.02</v>
      </c>
      <c r="M30" s="149">
        <v>-0.02</v>
      </c>
      <c r="N30" s="168" t="s">
        <v>149</v>
      </c>
      <c r="O30" s="169"/>
      <c r="P30" s="170"/>
    </row>
    <row r="31" spans="1:4" s="150" customFormat="1" ht="19.5" customHeight="1">
      <c r="A31" s="200" t="s">
        <v>109</v>
      </c>
      <c r="B31" s="200"/>
      <c r="C31" s="200"/>
      <c r="D31" s="200"/>
    </row>
    <row r="32" spans="2:16" ht="11.25" customHeight="1">
      <c r="B32" s="151" t="s">
        <v>110</v>
      </c>
      <c r="C32" s="204" t="s">
        <v>111</v>
      </c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</row>
    <row r="33" spans="1:16" ht="15" customHeight="1">
      <c r="A33" s="135"/>
      <c r="B33" s="152" t="s">
        <v>112</v>
      </c>
      <c r="C33" s="203" t="s">
        <v>113</v>
      </c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</row>
    <row r="34" spans="1:4" s="150" customFormat="1" ht="19.5" customHeight="1">
      <c r="A34" s="200" t="s">
        <v>114</v>
      </c>
      <c r="B34" s="200"/>
      <c r="C34" s="200"/>
      <c r="D34" s="200"/>
    </row>
    <row r="35" spans="2:20" ht="12.75" customHeight="1">
      <c r="B35" s="177" t="s">
        <v>78</v>
      </c>
      <c r="C35" s="177"/>
      <c r="D35" s="177"/>
      <c r="E35" s="193"/>
      <c r="F35" s="193"/>
      <c r="G35" s="193"/>
      <c r="H35" s="193"/>
      <c r="I35" s="193"/>
      <c r="J35" s="193"/>
      <c r="K35" s="178" t="s">
        <v>115</v>
      </c>
      <c r="L35" s="179"/>
      <c r="M35" s="179"/>
      <c r="N35" s="179"/>
      <c r="O35" s="179"/>
      <c r="P35" s="180"/>
      <c r="Q35" s="153"/>
      <c r="R35" s="153"/>
      <c r="S35" s="153"/>
      <c r="T35" s="153"/>
    </row>
    <row r="36" spans="2:20" ht="12.75" customHeight="1">
      <c r="B36" s="177" t="s">
        <v>116</v>
      </c>
      <c r="C36" s="177"/>
      <c r="D36" s="177"/>
      <c r="E36" s="190" t="s">
        <v>15</v>
      </c>
      <c r="F36" s="191"/>
      <c r="G36" s="192"/>
      <c r="H36" s="193" t="s">
        <v>16</v>
      </c>
      <c r="I36" s="193"/>
      <c r="J36" s="193"/>
      <c r="K36" s="181"/>
      <c r="L36" s="182"/>
      <c r="M36" s="182"/>
      <c r="N36" s="182"/>
      <c r="O36" s="182"/>
      <c r="P36" s="183"/>
      <c r="Q36" s="153"/>
      <c r="R36" s="153"/>
      <c r="S36" s="153"/>
      <c r="T36" s="153"/>
    </row>
    <row r="37" spans="2:16" s="150" customFormat="1" ht="24" customHeight="1">
      <c r="B37" s="2" t="s">
        <v>18</v>
      </c>
      <c r="C37" s="1"/>
      <c r="D37" s="164"/>
      <c r="E37" s="154" t="s">
        <v>117</v>
      </c>
      <c r="F37" s="154" t="s">
        <v>118</v>
      </c>
      <c r="G37" s="154" t="s">
        <v>119</v>
      </c>
      <c r="H37" s="154" t="s">
        <v>117</v>
      </c>
      <c r="I37" s="154" t="s">
        <v>118</v>
      </c>
      <c r="J37" s="154" t="s">
        <v>119</v>
      </c>
      <c r="K37" s="2"/>
      <c r="L37" s="1"/>
      <c r="M37" s="1"/>
      <c r="N37" s="1"/>
      <c r="O37" s="1"/>
      <c r="P37" s="164"/>
    </row>
    <row r="38" spans="2:16" s="150" customFormat="1" ht="24" customHeight="1">
      <c r="B38" s="2" t="s">
        <v>120</v>
      </c>
      <c r="C38" s="1"/>
      <c r="D38" s="164"/>
      <c r="E38" s="155"/>
      <c r="F38" s="145"/>
      <c r="G38" s="155"/>
      <c r="H38" s="155"/>
      <c r="I38" s="156">
        <v>372.85733758187274</v>
      </c>
      <c r="J38" s="155"/>
      <c r="K38" s="2" t="s">
        <v>148</v>
      </c>
      <c r="L38" s="1"/>
      <c r="M38" s="1"/>
      <c r="N38" s="1"/>
      <c r="O38" s="1"/>
      <c r="P38" s="164"/>
    </row>
    <row r="39" spans="2:16" s="150" customFormat="1" ht="24" customHeight="1">
      <c r="B39" s="2" t="s">
        <v>121</v>
      </c>
      <c r="C39" s="1"/>
      <c r="D39" s="164"/>
      <c r="E39" s="157"/>
      <c r="F39" s="157"/>
      <c r="G39" s="157"/>
      <c r="H39" s="157">
        <v>-3.275656752118088</v>
      </c>
      <c r="I39" s="157">
        <v>10.019445501369868</v>
      </c>
      <c r="J39" s="157">
        <v>3.275656752118088</v>
      </c>
      <c r="K39" s="2" t="s">
        <v>122</v>
      </c>
      <c r="L39" s="1"/>
      <c r="M39" s="1"/>
      <c r="N39" s="1"/>
      <c r="O39" s="1"/>
      <c r="P39" s="164"/>
    </row>
    <row r="40" spans="2:16" s="150" customFormat="1" ht="24" customHeight="1">
      <c r="B40" s="161" t="s">
        <v>146</v>
      </c>
      <c r="C40" s="162"/>
      <c r="D40" s="163"/>
      <c r="E40" s="157">
        <v>-3</v>
      </c>
      <c r="F40" s="157">
        <v>7.663749374473948</v>
      </c>
      <c r="G40" s="157">
        <v>3</v>
      </c>
      <c r="H40" s="157">
        <v>-10</v>
      </c>
      <c r="I40" s="157">
        <v>2.5467911890031125</v>
      </c>
      <c r="J40" s="157">
        <v>10</v>
      </c>
      <c r="K40" s="161" t="s">
        <v>145</v>
      </c>
      <c r="L40" s="162"/>
      <c r="M40" s="162"/>
      <c r="N40" s="162"/>
      <c r="O40" s="162"/>
      <c r="P40" s="163"/>
    </row>
    <row r="41" spans="2:16" s="150" customFormat="1" ht="24" customHeight="1">
      <c r="B41" s="2" t="s">
        <v>25</v>
      </c>
      <c r="C41" s="1"/>
      <c r="D41" s="164"/>
      <c r="E41" s="158"/>
      <c r="F41" s="159"/>
      <c r="G41" s="158"/>
      <c r="H41" s="158"/>
      <c r="I41" s="159"/>
      <c r="J41" s="158"/>
      <c r="K41" s="2"/>
      <c r="L41" s="1"/>
      <c r="M41" s="1"/>
      <c r="N41" s="1"/>
      <c r="O41" s="1"/>
      <c r="P41" s="164"/>
    </row>
    <row r="42" spans="2:16" s="150" customFormat="1" ht="24" customHeight="1">
      <c r="B42" s="2" t="s">
        <v>141</v>
      </c>
      <c r="C42" s="1"/>
      <c r="D42" s="164"/>
      <c r="E42" s="155">
        <v>-1</v>
      </c>
      <c r="F42" s="156">
        <v>356.54277198525864</v>
      </c>
      <c r="G42" s="155">
        <v>1</v>
      </c>
      <c r="H42" s="158"/>
      <c r="I42" s="159"/>
      <c r="J42" s="158"/>
      <c r="K42" s="2"/>
      <c r="L42" s="1"/>
      <c r="M42" s="1"/>
      <c r="N42" s="1"/>
      <c r="O42" s="1"/>
      <c r="P42" s="164"/>
    </row>
    <row r="43" spans="2:16" ht="30.75" customHeight="1">
      <c r="B43" s="2" t="s">
        <v>142</v>
      </c>
      <c r="C43" s="1"/>
      <c r="D43" s="164"/>
      <c r="E43" s="158"/>
      <c r="F43" s="159"/>
      <c r="G43" s="158"/>
      <c r="H43" s="155">
        <v>-12</v>
      </c>
      <c r="I43" s="156">
        <v>383.4370231226852</v>
      </c>
      <c r="J43" s="155">
        <v>12</v>
      </c>
      <c r="K43" s="197" t="s">
        <v>147</v>
      </c>
      <c r="L43" s="201"/>
      <c r="M43" s="201"/>
      <c r="N43" s="201"/>
      <c r="O43" s="201"/>
      <c r="P43" s="202"/>
    </row>
  </sheetData>
  <sheetProtection/>
  <mergeCells count="67">
    <mergeCell ref="K43:P43"/>
    <mergeCell ref="A31:D31"/>
    <mergeCell ref="A20:D20"/>
    <mergeCell ref="A23:D23"/>
    <mergeCell ref="A24:D24"/>
    <mergeCell ref="A28:D28"/>
    <mergeCell ref="A27:P27"/>
    <mergeCell ref="C32:P32"/>
    <mergeCell ref="A26:D26"/>
    <mergeCell ref="A15:D15"/>
    <mergeCell ref="E8:E9"/>
    <mergeCell ref="A17:D17"/>
    <mergeCell ref="A13:D13"/>
    <mergeCell ref="A16:D16"/>
    <mergeCell ref="B43:D43"/>
    <mergeCell ref="A8:D9"/>
    <mergeCell ref="A14:D14"/>
    <mergeCell ref="A10:D10"/>
    <mergeCell ref="N8:P9"/>
    <mergeCell ref="A11:D11"/>
    <mergeCell ref="A12:D12"/>
    <mergeCell ref="A34:D34"/>
    <mergeCell ref="C33:P33"/>
    <mergeCell ref="N30:P30"/>
    <mergeCell ref="A29:P29"/>
    <mergeCell ref="A4:P4"/>
    <mergeCell ref="A21:D21"/>
    <mergeCell ref="N20:P20"/>
    <mergeCell ref="N21:P21"/>
    <mergeCell ref="N16:P16"/>
    <mergeCell ref="N17:P17"/>
    <mergeCell ref="A22:D22"/>
    <mergeCell ref="A25:D25"/>
    <mergeCell ref="N10:P10"/>
    <mergeCell ref="N11:P11"/>
    <mergeCell ref="N12:P12"/>
    <mergeCell ref="N13:P13"/>
    <mergeCell ref="N14:P14"/>
    <mergeCell ref="A19:D19"/>
    <mergeCell ref="N18:P18"/>
    <mergeCell ref="A18:D18"/>
    <mergeCell ref="B39:D39"/>
    <mergeCell ref="B35:D35"/>
    <mergeCell ref="K38:P38"/>
    <mergeCell ref="N24:P24"/>
    <mergeCell ref="N25:P25"/>
    <mergeCell ref="N26:P26"/>
    <mergeCell ref="E36:G36"/>
    <mergeCell ref="A30:D30"/>
    <mergeCell ref="E35:G35"/>
    <mergeCell ref="H35:J35"/>
    <mergeCell ref="K39:P39"/>
    <mergeCell ref="N15:P15"/>
    <mergeCell ref="N22:P22"/>
    <mergeCell ref="N23:P23"/>
    <mergeCell ref="N19:P19"/>
    <mergeCell ref="N28:P28"/>
    <mergeCell ref="K41:P41"/>
    <mergeCell ref="B42:D42"/>
    <mergeCell ref="K35:P36"/>
    <mergeCell ref="K37:P37"/>
    <mergeCell ref="K42:P42"/>
    <mergeCell ref="B41:D41"/>
    <mergeCell ref="B36:D36"/>
    <mergeCell ref="B37:D37"/>
    <mergeCell ref="B38:D38"/>
    <mergeCell ref="H36:J36"/>
  </mergeCells>
  <printOptions/>
  <pageMargins left="0.75" right="0.75" top="1" bottom="1" header="0.5" footer="0.5"/>
  <pageSetup fitToHeight="0" fitToWidth="1" horizontalDpi="600" verticalDpi="600" orientation="landscape" paperSize="9" scale="73"/>
  <headerFooter alignWithMargins="0">
    <oddFooter>&amp;L&amp;A&amp;C&amp;P of &amp;N</oddFooter>
  </headerFooter>
  <rowBreaks count="1" manualBreakCount="1">
    <brk id="24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showGridLines="0" tabSelected="1" zoomScale="114" zoomScaleNormal="114" workbookViewId="0" topLeftCell="A2">
      <selection activeCell="A14" sqref="A14:P14"/>
    </sheetView>
  </sheetViews>
  <sheetFormatPr defaultColWidth="9.140625" defaultRowHeight="12.75"/>
  <cols>
    <col min="1" max="1" width="4.7109375" style="5" customWidth="1"/>
    <col min="2" max="2" width="3.28125" style="5" customWidth="1"/>
    <col min="3" max="3" width="11.8515625" style="5" customWidth="1"/>
    <col min="4" max="4" width="20.421875" style="5" customWidth="1"/>
    <col min="5" max="15" width="10.28125" style="5" customWidth="1"/>
    <col min="16" max="16" width="25.28125" style="5" customWidth="1"/>
    <col min="17" max="16384" width="9.140625" style="5" customWidth="1"/>
  </cols>
  <sheetData>
    <row r="1" spans="1:8" ht="9.75">
      <c r="A1" s="11" t="s">
        <v>72</v>
      </c>
      <c r="B1" s="11"/>
      <c r="D1" s="11" t="s">
        <v>73</v>
      </c>
      <c r="G1" s="11" t="s">
        <v>74</v>
      </c>
      <c r="H1" s="11" t="s">
        <v>4</v>
      </c>
    </row>
    <row r="2" spans="1:4" ht="9.75">
      <c r="A2" s="11" t="s">
        <v>75</v>
      </c>
      <c r="B2" s="11"/>
      <c r="D2" s="134">
        <v>41000</v>
      </c>
    </row>
    <row r="4" spans="1:20" ht="38.25" customHeight="1">
      <c r="A4" s="198" t="s">
        <v>76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35"/>
      <c r="R4" s="135"/>
      <c r="S4" s="135"/>
      <c r="T4" s="135"/>
    </row>
    <row r="6" spans="1:2" ht="9.75">
      <c r="A6" s="11" t="s">
        <v>77</v>
      </c>
      <c r="B6" s="11"/>
    </row>
    <row r="8" spans="1:16" ht="12.75" customHeight="1">
      <c r="A8" s="207" t="s">
        <v>78</v>
      </c>
      <c r="B8" s="207"/>
      <c r="C8" s="207"/>
      <c r="D8" s="207"/>
      <c r="E8" s="206" t="s">
        <v>79</v>
      </c>
      <c r="F8" s="136" t="s">
        <v>80</v>
      </c>
      <c r="G8" s="137" t="s">
        <v>153</v>
      </c>
      <c r="H8" s="137" t="s">
        <v>154</v>
      </c>
      <c r="I8" s="137" t="s">
        <v>155</v>
      </c>
      <c r="J8" s="137" t="s">
        <v>156</v>
      </c>
      <c r="K8" s="137" t="s">
        <v>157</v>
      </c>
      <c r="L8" s="137" t="s">
        <v>158</v>
      </c>
      <c r="M8" s="137" t="s">
        <v>159</v>
      </c>
      <c r="N8" s="207" t="s">
        <v>81</v>
      </c>
      <c r="O8" s="207"/>
      <c r="P8" s="207"/>
    </row>
    <row r="9" spans="1:16" ht="9.75">
      <c r="A9" s="207"/>
      <c r="B9" s="207"/>
      <c r="C9" s="207"/>
      <c r="D9" s="207"/>
      <c r="E9" s="206"/>
      <c r="F9" s="137"/>
      <c r="G9" s="137"/>
      <c r="H9" s="137"/>
      <c r="I9" s="137"/>
      <c r="J9" s="137"/>
      <c r="K9" s="137"/>
      <c r="L9" s="137"/>
      <c r="M9" s="137"/>
      <c r="N9" s="207"/>
      <c r="O9" s="207"/>
      <c r="P9" s="207"/>
    </row>
    <row r="10" spans="1:16" ht="19.5" customHeight="1">
      <c r="A10" s="199" t="s">
        <v>82</v>
      </c>
      <c r="B10" s="199"/>
      <c r="C10" s="199"/>
      <c r="D10" s="199"/>
      <c r="E10" s="139"/>
      <c r="F10" s="140">
        <v>0.0382124870093532</v>
      </c>
      <c r="G10" s="140">
        <v>-0.0038500038500038913</v>
      </c>
      <c r="H10" s="140">
        <v>0.04691968771739985</v>
      </c>
      <c r="I10" s="140">
        <v>0.051831069108091876</v>
      </c>
      <c r="J10" s="140">
        <v>0.03277432043656181</v>
      </c>
      <c r="K10" s="140">
        <v>0.0292839575616195</v>
      </c>
      <c r="L10" s="140">
        <v>0.027160086080539214</v>
      </c>
      <c r="M10" s="140">
        <v>0.026083006277968668</v>
      </c>
      <c r="N10" s="2" t="s">
        <v>150</v>
      </c>
      <c r="O10" s="1"/>
      <c r="P10" s="164"/>
    </row>
    <row r="11" spans="1:16" ht="19.5" customHeight="1">
      <c r="A11" s="199" t="s">
        <v>83</v>
      </c>
      <c r="B11" s="199"/>
      <c r="C11" s="199"/>
      <c r="D11" s="199"/>
      <c r="E11" s="138" t="s">
        <v>124</v>
      </c>
      <c r="F11" s="140">
        <v>0.1495</v>
      </c>
      <c r="G11" s="140">
        <v>0.14506992388033257</v>
      </c>
      <c r="H11" s="140">
        <v>0.1987962471233844</v>
      </c>
      <c r="I11" s="140">
        <v>0.2609311382545578</v>
      </c>
      <c r="J11" s="141" t="s">
        <v>84</v>
      </c>
      <c r="K11" s="141" t="s">
        <v>84</v>
      </c>
      <c r="L11" s="141" t="s">
        <v>84</v>
      </c>
      <c r="M11" s="141" t="s">
        <v>84</v>
      </c>
      <c r="N11" s="2" t="s">
        <v>85</v>
      </c>
      <c r="O11" s="1"/>
      <c r="P11" s="164"/>
    </row>
    <row r="12" spans="1:16" s="11" customFormat="1" ht="19.5" customHeight="1">
      <c r="A12" s="205" t="s">
        <v>86</v>
      </c>
      <c r="B12" s="205"/>
      <c r="C12" s="205"/>
      <c r="D12" s="205"/>
      <c r="E12" s="142" t="s">
        <v>125</v>
      </c>
      <c r="F12" s="143">
        <v>229.81</v>
      </c>
      <c r="G12" s="143">
        <v>222.68</v>
      </c>
      <c r="H12" s="143">
        <v>224.56</v>
      </c>
      <c r="I12" s="143">
        <v>225.63</v>
      </c>
      <c r="J12" s="144" t="s">
        <v>84</v>
      </c>
      <c r="K12" s="144" t="s">
        <v>84</v>
      </c>
      <c r="L12" s="144" t="s">
        <v>84</v>
      </c>
      <c r="M12" s="144" t="s">
        <v>84</v>
      </c>
      <c r="N12" s="187" t="s">
        <v>87</v>
      </c>
      <c r="O12" s="188"/>
      <c r="P12" s="189"/>
    </row>
    <row r="13" spans="1:16" s="11" customFormat="1" ht="36.75" customHeight="1">
      <c r="A13" s="205" t="s">
        <v>88</v>
      </c>
      <c r="B13" s="205"/>
      <c r="C13" s="205"/>
      <c r="D13" s="205"/>
      <c r="E13" s="142" t="s">
        <v>126</v>
      </c>
      <c r="F13" s="143">
        <v>264.166595</v>
      </c>
      <c r="G13" s="143">
        <v>254.98417064967248</v>
      </c>
      <c r="H13" s="143">
        <v>269.2016852540272</v>
      </c>
      <c r="I13" s="143">
        <v>284.5038927243759</v>
      </c>
      <c r="J13" s="143">
        <v>280.7675326753171</v>
      </c>
      <c r="K13" s="143">
        <v>297.76552955492855</v>
      </c>
      <c r="L13" s="143">
        <v>309.9079703975237</v>
      </c>
      <c r="M13" s="143">
        <v>318.91546759825025</v>
      </c>
      <c r="N13" s="171" t="s">
        <v>151</v>
      </c>
      <c r="O13" s="172"/>
      <c r="P13" s="173"/>
    </row>
    <row r="14" spans="1:16" s="11" customFormat="1" ht="19.5" customHeight="1">
      <c r="A14" s="205" t="s">
        <v>89</v>
      </c>
      <c r="B14" s="205"/>
      <c r="C14" s="205"/>
      <c r="D14" s="205"/>
      <c r="E14" s="142" t="s">
        <v>127</v>
      </c>
      <c r="F14" s="143">
        <v>-0.38016969273417034</v>
      </c>
      <c r="G14" s="143">
        <v>-2.712491549682295</v>
      </c>
      <c r="H14" s="143">
        <v>-4.161150133169637</v>
      </c>
      <c r="I14" s="143">
        <v>-4.784914496926876</v>
      </c>
      <c r="J14" s="144" t="s">
        <v>84</v>
      </c>
      <c r="K14" s="144" t="s">
        <v>84</v>
      </c>
      <c r="L14" s="144" t="s">
        <v>84</v>
      </c>
      <c r="M14" s="144" t="s">
        <v>84</v>
      </c>
      <c r="N14" s="187" t="s">
        <v>90</v>
      </c>
      <c r="O14" s="188"/>
      <c r="P14" s="189"/>
    </row>
    <row r="15" spans="1:16" ht="38.25" customHeight="1">
      <c r="A15" s="199" t="s">
        <v>91</v>
      </c>
      <c r="B15" s="199"/>
      <c r="C15" s="199"/>
      <c r="D15" s="199"/>
      <c r="E15" s="138" t="s">
        <v>128</v>
      </c>
      <c r="F15" s="145">
        <v>-1.109874</v>
      </c>
      <c r="G15" s="145">
        <v>-3.499029916799426</v>
      </c>
      <c r="H15" s="145">
        <v>-5.078219153832529</v>
      </c>
      <c r="I15" s="145">
        <v>-6.645436360417761</v>
      </c>
      <c r="J15" s="146" t="s">
        <v>84</v>
      </c>
      <c r="K15" s="146" t="s">
        <v>84</v>
      </c>
      <c r="L15" s="146" t="s">
        <v>84</v>
      </c>
      <c r="M15" s="146" t="s">
        <v>84</v>
      </c>
      <c r="N15" s="197"/>
      <c r="O15" s="201"/>
      <c r="P15" s="202"/>
    </row>
    <row r="16" spans="1:16" ht="19.5" customHeight="1">
      <c r="A16" s="199" t="s">
        <v>92</v>
      </c>
      <c r="B16" s="199"/>
      <c r="C16" s="199"/>
      <c r="D16" s="199"/>
      <c r="E16" s="138" t="s">
        <v>129</v>
      </c>
      <c r="F16" s="145">
        <v>0.7923779799999999</v>
      </c>
      <c r="G16" s="145">
        <v>0.76005888</v>
      </c>
      <c r="H16" s="145">
        <v>0.9701</v>
      </c>
      <c r="I16" s="145">
        <v>1.0259725</v>
      </c>
      <c r="J16" s="146" t="s">
        <v>84</v>
      </c>
      <c r="K16" s="146" t="s">
        <v>84</v>
      </c>
      <c r="L16" s="146" t="s">
        <v>84</v>
      </c>
      <c r="M16" s="146" t="s">
        <v>84</v>
      </c>
      <c r="N16" s="2"/>
      <c r="O16" s="1"/>
      <c r="P16" s="164"/>
    </row>
    <row r="17" spans="1:16" ht="19.5" customHeight="1">
      <c r="A17" s="199" t="s">
        <v>93</v>
      </c>
      <c r="B17" s="199"/>
      <c r="C17" s="199"/>
      <c r="D17" s="199"/>
      <c r="E17" s="138" t="s">
        <v>130</v>
      </c>
      <c r="F17" s="145">
        <v>-0.06692367273417021</v>
      </c>
      <c r="G17" s="145">
        <v>-0.00014551288286875934</v>
      </c>
      <c r="H17" s="145">
        <v>-0.05303097933710832</v>
      </c>
      <c r="I17" s="145">
        <v>0.8345493634908847</v>
      </c>
      <c r="J17" s="146" t="s">
        <v>84</v>
      </c>
      <c r="K17" s="146" t="s">
        <v>84</v>
      </c>
      <c r="L17" s="146" t="s">
        <v>84</v>
      </c>
      <c r="M17" s="146" t="s">
        <v>84</v>
      </c>
      <c r="N17" s="2"/>
      <c r="O17" s="1"/>
      <c r="P17" s="164"/>
    </row>
    <row r="18" spans="1:16" ht="39" customHeight="1">
      <c r="A18" s="199" t="s">
        <v>131</v>
      </c>
      <c r="B18" s="199"/>
      <c r="C18" s="199"/>
      <c r="D18" s="199"/>
      <c r="E18" s="138" t="s">
        <v>132</v>
      </c>
      <c r="F18" s="145">
        <v>0.00425</v>
      </c>
      <c r="G18" s="145">
        <v>0.026625</v>
      </c>
      <c r="H18" s="145">
        <v>0</v>
      </c>
      <c r="I18" s="145">
        <v>0</v>
      </c>
      <c r="J18" s="146" t="s">
        <v>84</v>
      </c>
      <c r="K18" s="146" t="s">
        <v>84</v>
      </c>
      <c r="L18" s="146" t="s">
        <v>84</v>
      </c>
      <c r="M18" s="146" t="s">
        <v>84</v>
      </c>
      <c r="N18" s="2" t="s">
        <v>94</v>
      </c>
      <c r="O18" s="1"/>
      <c r="P18" s="164"/>
    </row>
    <row r="19" spans="1:16" ht="27" customHeight="1">
      <c r="A19" s="205" t="s">
        <v>95</v>
      </c>
      <c r="B19" s="205"/>
      <c r="C19" s="205"/>
      <c r="D19" s="205"/>
      <c r="E19" s="142" t="s">
        <v>133</v>
      </c>
      <c r="F19" s="143">
        <v>2.009715636375271</v>
      </c>
      <c r="G19" s="143">
        <v>7.67794126101975</v>
      </c>
      <c r="H19" s="143">
        <v>1.8324592302629363</v>
      </c>
      <c r="I19" s="143">
        <v>-10.00811740125206</v>
      </c>
      <c r="J19" s="143">
        <v>-4.307304226097896</v>
      </c>
      <c r="K19" s="144" t="s">
        <v>84</v>
      </c>
      <c r="L19" s="144" t="s">
        <v>84</v>
      </c>
      <c r="M19" s="144" t="s">
        <v>84</v>
      </c>
      <c r="N19" s="171" t="s">
        <v>96</v>
      </c>
      <c r="O19" s="172"/>
      <c r="P19" s="173"/>
    </row>
    <row r="20" spans="1:16" ht="27" customHeight="1">
      <c r="A20" s="205" t="s">
        <v>97</v>
      </c>
      <c r="B20" s="205"/>
      <c r="C20" s="205"/>
      <c r="D20" s="205"/>
      <c r="E20" s="142"/>
      <c r="F20" s="143">
        <v>10.015861909515566</v>
      </c>
      <c r="G20" s="143">
        <v>12.16368667611064</v>
      </c>
      <c r="H20" s="143">
        <v>9.522812260462326</v>
      </c>
      <c r="I20" s="143">
        <v>23.600075460874077</v>
      </c>
      <c r="J20" s="146" t="s">
        <v>84</v>
      </c>
      <c r="K20" s="146" t="s">
        <v>84</v>
      </c>
      <c r="L20" s="146" t="s">
        <v>84</v>
      </c>
      <c r="M20" s="146" t="s">
        <v>84</v>
      </c>
      <c r="N20" s="187" t="s">
        <v>98</v>
      </c>
      <c r="O20" s="188"/>
      <c r="P20" s="189"/>
    </row>
    <row r="21" spans="1:16" ht="31.5" customHeight="1">
      <c r="A21" s="199" t="s">
        <v>99</v>
      </c>
      <c r="B21" s="199"/>
      <c r="C21" s="199"/>
      <c r="D21" s="199"/>
      <c r="E21" s="138" t="s">
        <v>134</v>
      </c>
      <c r="F21" s="145">
        <v>3.832470201424652</v>
      </c>
      <c r="G21" s="145">
        <v>6.362251492684931</v>
      </c>
      <c r="H21" s="145">
        <v>7.556482986065574</v>
      </c>
      <c r="I21" s="145">
        <v>8.099051780273971</v>
      </c>
      <c r="J21" s="146" t="s">
        <v>84</v>
      </c>
      <c r="K21" s="146" t="s">
        <v>84</v>
      </c>
      <c r="L21" s="146" t="s">
        <v>84</v>
      </c>
      <c r="M21" s="146" t="s">
        <v>84</v>
      </c>
      <c r="N21" s="194" t="s">
        <v>160</v>
      </c>
      <c r="O21" s="195"/>
      <c r="P21" s="196"/>
    </row>
    <row r="22" spans="1:16" ht="49.5">
      <c r="A22" s="199" t="s">
        <v>100</v>
      </c>
      <c r="B22" s="199"/>
      <c r="C22" s="199"/>
      <c r="D22" s="199"/>
      <c r="E22" s="138" t="s">
        <v>135</v>
      </c>
      <c r="F22" s="145">
        <v>6.183391708090914</v>
      </c>
      <c r="G22" s="145">
        <v>5.801435183425709</v>
      </c>
      <c r="H22" s="145">
        <v>1.9663292743967515</v>
      </c>
      <c r="I22" s="145">
        <v>15.501023680600106</v>
      </c>
      <c r="J22" s="146" t="s">
        <v>84</v>
      </c>
      <c r="K22" s="146" t="s">
        <v>84</v>
      </c>
      <c r="L22" s="146" t="s">
        <v>84</v>
      </c>
      <c r="M22" s="146" t="s">
        <v>84</v>
      </c>
      <c r="N22" s="197" t="s">
        <v>152</v>
      </c>
      <c r="O22" s="1"/>
      <c r="P22" s="164"/>
    </row>
    <row r="23" spans="1:16" ht="19.5" customHeight="1">
      <c r="A23" s="199" t="s">
        <v>101</v>
      </c>
      <c r="B23" s="199"/>
      <c r="C23" s="199"/>
      <c r="D23" s="199"/>
      <c r="E23" s="138" t="s">
        <v>136</v>
      </c>
      <c r="F23" s="143">
        <v>275.8120028531567</v>
      </c>
      <c r="G23" s="143">
        <v>272.11330703712053</v>
      </c>
      <c r="H23" s="143">
        <v>276.3958066115828</v>
      </c>
      <c r="I23" s="143">
        <v>293.310936287071</v>
      </c>
      <c r="J23" s="143">
        <v>276.46022844921924</v>
      </c>
      <c r="K23" s="143">
        <v>297.76552955492855</v>
      </c>
      <c r="L23" s="143">
        <v>309.9079703975237</v>
      </c>
      <c r="M23" s="143">
        <v>318.91546759825025</v>
      </c>
      <c r="N23" s="187" t="s">
        <v>102</v>
      </c>
      <c r="O23" s="188"/>
      <c r="P23" s="189"/>
    </row>
    <row r="24" spans="1:16" ht="19.5" customHeight="1">
      <c r="A24" s="199" t="s">
        <v>103</v>
      </c>
      <c r="B24" s="199"/>
      <c r="C24" s="199"/>
      <c r="D24" s="199"/>
      <c r="E24" s="138" t="s">
        <v>137</v>
      </c>
      <c r="F24" s="143">
        <v>268.28460946</v>
      </c>
      <c r="G24" s="143">
        <v>270.31677838</v>
      </c>
      <c r="H24" s="143">
        <v>286.06548526013546</v>
      </c>
      <c r="I24" s="143">
        <v>297.5337835675591</v>
      </c>
      <c r="J24" s="143">
        <v>276.46022844921924</v>
      </c>
      <c r="K24" s="143">
        <v>297.76552955492855</v>
      </c>
      <c r="L24" s="143">
        <v>309.9079703975237</v>
      </c>
      <c r="M24" s="143">
        <v>318.91546759825025</v>
      </c>
      <c r="N24" s="184"/>
      <c r="O24" s="185"/>
      <c r="P24" s="186"/>
    </row>
    <row r="25" spans="1:16" ht="19.5" customHeight="1">
      <c r="A25" s="199" t="s">
        <v>104</v>
      </c>
      <c r="B25" s="199"/>
      <c r="C25" s="199"/>
      <c r="D25" s="199"/>
      <c r="E25" s="138" t="s">
        <v>138</v>
      </c>
      <c r="F25" s="143">
        <v>-7.527393393156672</v>
      </c>
      <c r="G25" s="143">
        <v>-1.7965286571205183</v>
      </c>
      <c r="H25" s="143">
        <v>9.669678648552633</v>
      </c>
      <c r="I25" s="143">
        <v>4.222847280488111</v>
      </c>
      <c r="J25" s="143">
        <v>0</v>
      </c>
      <c r="K25" s="143">
        <v>0</v>
      </c>
      <c r="L25" s="143">
        <v>0</v>
      </c>
      <c r="M25" s="143">
        <v>0</v>
      </c>
      <c r="N25" s="187" t="s">
        <v>105</v>
      </c>
      <c r="O25" s="188"/>
      <c r="P25" s="189"/>
    </row>
    <row r="26" spans="1:16" ht="34.5" customHeight="1">
      <c r="A26" s="205" t="s">
        <v>106</v>
      </c>
      <c r="B26" s="205"/>
      <c r="C26" s="205"/>
      <c r="D26" s="205"/>
      <c r="E26" s="138"/>
      <c r="F26" s="147" t="s">
        <v>26</v>
      </c>
      <c r="G26" s="147" t="s">
        <v>67</v>
      </c>
      <c r="H26" s="147">
        <v>0.106</v>
      </c>
      <c r="I26" s="147">
        <v>0.043</v>
      </c>
      <c r="J26" s="147">
        <v>0.023</v>
      </c>
      <c r="K26" s="147">
        <v>0.065</v>
      </c>
      <c r="L26" s="147">
        <v>0.048</v>
      </c>
      <c r="M26" s="147">
        <v>0.047</v>
      </c>
      <c r="N26" s="165"/>
      <c r="O26" s="166"/>
      <c r="P26" s="167"/>
    </row>
    <row r="27" spans="1:16" ht="13.5" customHeight="1">
      <c r="A27" s="174"/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6"/>
    </row>
    <row r="28" spans="1:16" ht="34.5" customHeight="1">
      <c r="A28" s="171" t="s">
        <v>107</v>
      </c>
      <c r="B28" s="172"/>
      <c r="C28" s="172"/>
      <c r="D28" s="173"/>
      <c r="E28" s="148"/>
      <c r="F28" s="143"/>
      <c r="G28" s="143"/>
      <c r="H28" s="143"/>
      <c r="I28" s="143">
        <v>11.2</v>
      </c>
      <c r="J28" s="143">
        <v>19.73710477281465</v>
      </c>
      <c r="K28" s="143">
        <v>19.753175990247936</v>
      </c>
      <c r="L28" s="143">
        <v>19.99710412937227</v>
      </c>
      <c r="M28" s="143">
        <v>20.279578613473102</v>
      </c>
      <c r="N28" s="165" t="s">
        <v>143</v>
      </c>
      <c r="O28" s="166"/>
      <c r="P28" s="167"/>
    </row>
    <row r="29" spans="1:16" ht="14.25" customHeight="1">
      <c r="A29" s="174"/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6"/>
    </row>
    <row r="30" spans="1:16" ht="27" customHeight="1">
      <c r="A30" s="199" t="s">
        <v>108</v>
      </c>
      <c r="B30" s="199"/>
      <c r="C30" s="199"/>
      <c r="D30" s="199"/>
      <c r="E30" s="148"/>
      <c r="F30" s="149">
        <v>-0.025</v>
      </c>
      <c r="G30" s="149">
        <v>-0.053</v>
      </c>
      <c r="H30" s="149">
        <v>-0.00644905114274641</v>
      </c>
      <c r="I30" s="149">
        <v>-0.02</v>
      </c>
      <c r="J30" s="149">
        <v>-0.02</v>
      </c>
      <c r="K30" s="149">
        <v>-0.02</v>
      </c>
      <c r="L30" s="149">
        <v>-0.02</v>
      </c>
      <c r="M30" s="149">
        <v>-0.02</v>
      </c>
      <c r="N30" s="168" t="s">
        <v>149</v>
      </c>
      <c r="O30" s="169"/>
      <c r="P30" s="170"/>
    </row>
    <row r="31" spans="1:4" s="150" customFormat="1" ht="19.5" customHeight="1">
      <c r="A31" s="200" t="s">
        <v>109</v>
      </c>
      <c r="B31" s="200"/>
      <c r="C31" s="200"/>
      <c r="D31" s="200"/>
    </row>
    <row r="32" spans="2:16" ht="11.25" customHeight="1">
      <c r="B32" s="151" t="s">
        <v>110</v>
      </c>
      <c r="C32" s="204" t="s">
        <v>111</v>
      </c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</row>
    <row r="33" spans="1:16" ht="15" customHeight="1">
      <c r="A33" s="135"/>
      <c r="B33" s="152" t="s">
        <v>112</v>
      </c>
      <c r="C33" s="203" t="s">
        <v>113</v>
      </c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</row>
    <row r="34" spans="1:4" s="150" customFormat="1" ht="19.5" customHeight="1">
      <c r="A34" s="200" t="s">
        <v>114</v>
      </c>
      <c r="B34" s="200"/>
      <c r="C34" s="200"/>
      <c r="D34" s="200"/>
    </row>
    <row r="35" spans="2:20" ht="12.75" customHeight="1">
      <c r="B35" s="177" t="s">
        <v>78</v>
      </c>
      <c r="C35" s="177"/>
      <c r="D35" s="177"/>
      <c r="E35" s="193"/>
      <c r="F35" s="193"/>
      <c r="G35" s="193"/>
      <c r="H35" s="193"/>
      <c r="I35" s="193"/>
      <c r="J35" s="193"/>
      <c r="K35" s="178" t="s">
        <v>115</v>
      </c>
      <c r="L35" s="179"/>
      <c r="M35" s="179"/>
      <c r="N35" s="179"/>
      <c r="O35" s="179"/>
      <c r="P35" s="180"/>
      <c r="Q35" s="153"/>
      <c r="R35" s="153"/>
      <c r="S35" s="153"/>
      <c r="T35" s="153"/>
    </row>
    <row r="36" spans="2:20" ht="12.75" customHeight="1">
      <c r="B36" s="177" t="s">
        <v>116</v>
      </c>
      <c r="C36" s="177"/>
      <c r="D36" s="177"/>
      <c r="E36" s="190" t="s">
        <v>15</v>
      </c>
      <c r="F36" s="191"/>
      <c r="G36" s="192"/>
      <c r="H36" s="193" t="s">
        <v>16</v>
      </c>
      <c r="I36" s="193"/>
      <c r="J36" s="193"/>
      <c r="K36" s="181"/>
      <c r="L36" s="182"/>
      <c r="M36" s="182"/>
      <c r="N36" s="182"/>
      <c r="O36" s="182"/>
      <c r="P36" s="183"/>
      <c r="Q36" s="153"/>
      <c r="R36" s="153"/>
      <c r="S36" s="153"/>
      <c r="T36" s="153"/>
    </row>
    <row r="37" spans="2:16" s="150" customFormat="1" ht="24" customHeight="1">
      <c r="B37" s="2" t="s">
        <v>18</v>
      </c>
      <c r="C37" s="1"/>
      <c r="D37" s="164"/>
      <c r="E37" s="154" t="s">
        <v>117</v>
      </c>
      <c r="F37" s="154" t="s">
        <v>118</v>
      </c>
      <c r="G37" s="154" t="s">
        <v>119</v>
      </c>
      <c r="H37" s="154" t="s">
        <v>117</v>
      </c>
      <c r="I37" s="154" t="s">
        <v>118</v>
      </c>
      <c r="J37" s="154" t="s">
        <v>119</v>
      </c>
      <c r="K37" s="2"/>
      <c r="L37" s="1"/>
      <c r="M37" s="1"/>
      <c r="N37" s="1"/>
      <c r="O37" s="1"/>
      <c r="P37" s="164"/>
    </row>
    <row r="38" spans="2:16" s="150" customFormat="1" ht="24" customHeight="1">
      <c r="B38" s="2" t="s">
        <v>120</v>
      </c>
      <c r="C38" s="1"/>
      <c r="D38" s="164"/>
      <c r="E38" s="155"/>
      <c r="F38" s="145"/>
      <c r="G38" s="155"/>
      <c r="H38" s="155"/>
      <c r="I38" s="156">
        <v>284.5038927243759</v>
      </c>
      <c r="J38" s="155"/>
      <c r="K38" s="2" t="s">
        <v>148</v>
      </c>
      <c r="L38" s="1"/>
      <c r="M38" s="1"/>
      <c r="N38" s="1"/>
      <c r="O38" s="1"/>
      <c r="P38" s="164"/>
    </row>
    <row r="39" spans="2:16" s="150" customFormat="1" ht="24" customHeight="1">
      <c r="B39" s="2" t="s">
        <v>121</v>
      </c>
      <c r="C39" s="1"/>
      <c r="D39" s="164"/>
      <c r="E39" s="157"/>
      <c r="F39" s="145"/>
      <c r="G39" s="157"/>
      <c r="H39" s="157">
        <v>-2.6478225412954544</v>
      </c>
      <c r="I39" s="145">
        <v>8.099051780273971</v>
      </c>
      <c r="J39" s="157">
        <v>2.6478225412954544</v>
      </c>
      <c r="K39" s="2" t="s">
        <v>122</v>
      </c>
      <c r="L39" s="1"/>
      <c r="M39" s="1"/>
      <c r="N39" s="1"/>
      <c r="O39" s="1"/>
      <c r="P39" s="164"/>
    </row>
    <row r="40" spans="2:16" s="150" customFormat="1" ht="24" customHeight="1">
      <c r="B40" s="161" t="s">
        <v>146</v>
      </c>
      <c r="C40" s="162"/>
      <c r="D40" s="163"/>
      <c r="E40" s="157">
        <v>-3</v>
      </c>
      <c r="F40" s="145">
        <v>1.9663292743967515</v>
      </c>
      <c r="G40" s="157">
        <v>3</v>
      </c>
      <c r="H40" s="157">
        <v>-10</v>
      </c>
      <c r="I40" s="145">
        <v>15.501023680600106</v>
      </c>
      <c r="J40" s="157">
        <v>10</v>
      </c>
      <c r="K40" s="161" t="s">
        <v>145</v>
      </c>
      <c r="L40" s="162"/>
      <c r="M40" s="162"/>
      <c r="N40" s="162"/>
      <c r="O40" s="162"/>
      <c r="P40" s="163"/>
    </row>
    <row r="41" spans="2:16" s="150" customFormat="1" ht="24" customHeight="1">
      <c r="B41" s="2" t="s">
        <v>25</v>
      </c>
      <c r="C41" s="1"/>
      <c r="D41" s="164"/>
      <c r="E41" s="158"/>
      <c r="F41" s="159"/>
      <c r="G41" s="158"/>
      <c r="H41" s="158"/>
      <c r="I41" s="159"/>
      <c r="J41" s="158"/>
      <c r="K41" s="2"/>
      <c r="L41" s="1"/>
      <c r="M41" s="1"/>
      <c r="N41" s="1"/>
      <c r="O41" s="1"/>
      <c r="P41" s="164"/>
    </row>
    <row r="42" spans="2:16" s="150" customFormat="1" ht="24" customHeight="1">
      <c r="B42" s="2" t="s">
        <v>141</v>
      </c>
      <c r="C42" s="1"/>
      <c r="D42" s="164"/>
      <c r="E42" s="155">
        <v>-1</v>
      </c>
      <c r="F42" s="156">
        <v>286.06548526013546</v>
      </c>
      <c r="G42" s="155">
        <v>1</v>
      </c>
      <c r="H42" s="158"/>
      <c r="I42" s="159"/>
      <c r="J42" s="158"/>
      <c r="K42" s="2"/>
      <c r="L42" s="1"/>
      <c r="M42" s="1"/>
      <c r="N42" s="1"/>
      <c r="O42" s="1"/>
      <c r="P42" s="164"/>
    </row>
    <row r="43" spans="2:16" ht="30.75" customHeight="1">
      <c r="B43" s="2" t="s">
        <v>142</v>
      </c>
      <c r="C43" s="1"/>
      <c r="D43" s="164"/>
      <c r="E43" s="158"/>
      <c r="F43" s="159"/>
      <c r="G43" s="158"/>
      <c r="H43" s="155">
        <v>-10</v>
      </c>
      <c r="I43" s="156">
        <v>297.5337835675591</v>
      </c>
      <c r="J43" s="155">
        <v>10</v>
      </c>
      <c r="K43" s="197" t="s">
        <v>147</v>
      </c>
      <c r="L43" s="201"/>
      <c r="M43" s="201"/>
      <c r="N43" s="201"/>
      <c r="O43" s="201"/>
      <c r="P43" s="202"/>
    </row>
  </sheetData>
  <sheetProtection/>
  <mergeCells count="67">
    <mergeCell ref="B43:D43"/>
    <mergeCell ref="K43:P43"/>
    <mergeCell ref="B35:D35"/>
    <mergeCell ref="N24:P24"/>
    <mergeCell ref="N25:P25"/>
    <mergeCell ref="N26:P26"/>
    <mergeCell ref="N30:P30"/>
    <mergeCell ref="A29:P29"/>
    <mergeCell ref="B42:D42"/>
    <mergeCell ref="K37:P37"/>
    <mergeCell ref="N15:P15"/>
    <mergeCell ref="K35:P36"/>
    <mergeCell ref="C33:P33"/>
    <mergeCell ref="C32:P32"/>
    <mergeCell ref="A25:D25"/>
    <mergeCell ref="E36:G36"/>
    <mergeCell ref="H36:J36"/>
    <mergeCell ref="E35:G35"/>
    <mergeCell ref="H35:J35"/>
    <mergeCell ref="A31:D31"/>
    <mergeCell ref="A10:D10"/>
    <mergeCell ref="N8:P9"/>
    <mergeCell ref="A11:D11"/>
    <mergeCell ref="A22:D22"/>
    <mergeCell ref="A34:D34"/>
    <mergeCell ref="N10:P10"/>
    <mergeCell ref="N11:P11"/>
    <mergeCell ref="N12:P12"/>
    <mergeCell ref="N13:P13"/>
    <mergeCell ref="N14:P14"/>
    <mergeCell ref="N19:P19"/>
    <mergeCell ref="A16:D16"/>
    <mergeCell ref="A17:D17"/>
    <mergeCell ref="A4:P4"/>
    <mergeCell ref="A21:D21"/>
    <mergeCell ref="A18:D18"/>
    <mergeCell ref="A19:D19"/>
    <mergeCell ref="A20:D20"/>
    <mergeCell ref="E8:E9"/>
    <mergeCell ref="A8:D9"/>
    <mergeCell ref="A12:D12"/>
    <mergeCell ref="A13:D13"/>
    <mergeCell ref="A14:D14"/>
    <mergeCell ref="A15:D15"/>
    <mergeCell ref="N22:P22"/>
    <mergeCell ref="N16:P16"/>
    <mergeCell ref="N17:P17"/>
    <mergeCell ref="N18:P18"/>
    <mergeCell ref="N20:P20"/>
    <mergeCell ref="N21:P21"/>
    <mergeCell ref="N28:P28"/>
    <mergeCell ref="B41:D41"/>
    <mergeCell ref="B36:D36"/>
    <mergeCell ref="B37:D37"/>
    <mergeCell ref="B38:D38"/>
    <mergeCell ref="B39:D39"/>
    <mergeCell ref="A30:D30"/>
    <mergeCell ref="K38:P38"/>
    <mergeCell ref="K39:P39"/>
    <mergeCell ref="K41:P41"/>
    <mergeCell ref="K42:P42"/>
    <mergeCell ref="A23:D23"/>
    <mergeCell ref="A24:D24"/>
    <mergeCell ref="A28:D28"/>
    <mergeCell ref="A27:P27"/>
    <mergeCell ref="A26:D26"/>
    <mergeCell ref="N23:P23"/>
  </mergeCells>
  <printOptions/>
  <pageMargins left="0.75" right="0.75" top="1" bottom="1" header="0.5" footer="0.5"/>
  <pageSetup fitToHeight="0" fitToWidth="1" horizontalDpi="600" verticalDpi="600" orientation="landscape" paperSize="9" scale="74"/>
  <headerFooter alignWithMargins="0">
    <oddFooter>&amp;L&amp;A&amp;C&amp;P of &amp;N</oddFooter>
  </headerFooter>
  <rowBreaks count="1" manualBreakCount="1">
    <brk id="24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E14" sqref="E14"/>
    </sheetView>
  </sheetViews>
  <sheetFormatPr defaultColWidth="8.8515625" defaultRowHeight="12.75"/>
  <cols>
    <col min="1" max="1" width="14.28125" style="0" bestFit="1" customWidth="1"/>
  </cols>
  <sheetData>
    <row r="1" spans="1:2" s="160" customFormat="1" ht="12">
      <c r="A1" s="160" t="s">
        <v>139</v>
      </c>
      <c r="B1" s="160" t="s">
        <v>140</v>
      </c>
    </row>
    <row r="2" spans="1:2" ht="12">
      <c r="A2" s="133" t="s">
        <v>1</v>
      </c>
      <c r="B2" s="133" t="s">
        <v>70</v>
      </c>
    </row>
    <row r="3" spans="1:2" ht="12">
      <c r="A3" s="133" t="s">
        <v>2</v>
      </c>
      <c r="B3" s="133" t="s">
        <v>71</v>
      </c>
    </row>
    <row r="4" spans="1:2" ht="12">
      <c r="A4" s="133" t="s">
        <v>3</v>
      </c>
      <c r="B4" s="133" t="s">
        <v>68</v>
      </c>
    </row>
    <row r="5" spans="1:2" ht="12">
      <c r="A5" s="133" t="s">
        <v>4</v>
      </c>
      <c r="B5" s="133" t="s">
        <v>69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stephen.a.marland</dc:creator>
  <cp:keywords/>
  <dc:description/>
  <cp:lastModifiedBy>Tim Davis</cp:lastModifiedBy>
  <cp:lastPrinted>2012-04-13T13:49:15Z</cp:lastPrinted>
  <dcterms:created xsi:type="dcterms:W3CDTF">2007-12-18T13:27:06Z</dcterms:created>
  <dcterms:modified xsi:type="dcterms:W3CDTF">2012-04-30T09:21:43Z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ctivity Type">
    <vt:lpwstr>Transportation</vt:lpwstr>
  </property>
  <property fmtid="{D5CDD505-2E9C-101B-9397-08002B2CF9AE}" pid="3" name="Document Type">
    <vt:lpwstr>Charging &amp; Pricing</vt:lpwstr>
  </property>
  <property fmtid="{D5CDD505-2E9C-101B-9397-08002B2CF9AE}" pid="4" name="Contract and Policy">
    <vt:lpwstr/>
  </property>
  <property fmtid="{D5CDD505-2E9C-101B-9397-08002B2CF9AE}" pid="5" name="Customer / Suppliers">
    <vt:lpwstr/>
  </property>
  <property fmtid="{D5CDD505-2E9C-101B-9397-08002B2CF9AE}" pid="6" name="Subject0">
    <vt:lpwstr/>
  </property>
  <property fmtid="{D5CDD505-2E9C-101B-9397-08002B2CF9AE}" pid="7" name="Description0">
    <vt:lpwstr/>
  </property>
  <property fmtid="{D5CDD505-2E9C-101B-9397-08002B2CF9AE}" pid="8" name="Status">
    <vt:lpwstr>Draft</vt:lpwstr>
  </property>
  <property fmtid="{D5CDD505-2E9C-101B-9397-08002B2CF9AE}" pid="9" name="PrimaryAuthor">
    <vt:lpwstr>Steve Armstrong</vt:lpwstr>
  </property>
  <property fmtid="{D5CDD505-2E9C-101B-9397-08002B2CF9AE}" pid="10" name="PrimaryAuthorEmail">
    <vt:lpwstr/>
  </property>
  <property fmtid="{D5CDD505-2E9C-101B-9397-08002B2CF9AE}" pid="11" name="KeyWords0">
    <vt:lpwstr/>
  </property>
  <property fmtid="{D5CDD505-2E9C-101B-9397-08002B2CF9AE}" pid="12" name="ApprovedBy">
    <vt:lpwstr/>
  </property>
  <property fmtid="{D5CDD505-2E9C-101B-9397-08002B2CF9AE}" pid="13" name="SecurityClassification">
    <vt:lpwstr>Restricted to National Grid</vt:lpwstr>
  </property>
  <property fmtid="{D5CDD505-2E9C-101B-9397-08002B2CF9AE}" pid="14" name="Financial year">
    <vt:lpwstr>2010/11</vt:lpwstr>
  </property>
  <property fmtid="{D5CDD505-2E9C-101B-9397-08002B2CF9AE}" pid="15" name="Show on main page">
    <vt:lpwstr>0</vt:lpwstr>
  </property>
</Properties>
</file>