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0" windowWidth="25140" windowHeight="12860" activeTab="2"/>
  </bookViews>
  <sheets>
    <sheet name="Option 1" sheetId="1" r:id="rId1"/>
    <sheet name="Option2" sheetId="2" r:id="rId2"/>
    <sheet name="Option 3" sheetId="3" r:id="rId3"/>
  </sheets>
  <definedNames>
    <definedName name="_xlnm.Print_Area" localSheetId="0">'Option 1'!$B$1:$M$18</definedName>
    <definedName name="_xlnm.Print_Area" localSheetId="2">'Option 3'!$B$1:$M$14</definedName>
    <definedName name="_xlnm.Print_Area" localSheetId="1">'Option2'!$B$1:$M$14</definedName>
  </definedNames>
  <calcPr fullCalcOnLoad="1"/>
</workbook>
</file>

<file path=xl/sharedStrings.xml><?xml version="1.0" encoding="utf-8"?>
<sst xmlns="http://schemas.openxmlformats.org/spreadsheetml/2006/main" count="45" uniqueCount="33">
  <si>
    <t>% difference</t>
  </si>
  <si>
    <t>Average Ratio relative to site Ratio</t>
  </si>
  <si>
    <t>SOQ  - Pk day kWh</t>
  </si>
  <si>
    <t>SHQ  - Pk hour kWh</t>
  </si>
  <si>
    <t>Adjustment Factor</t>
  </si>
  <si>
    <t>Site Ratio relative to Average Ratio</t>
  </si>
  <si>
    <t>LDZ Firm Charges</t>
  </si>
  <si>
    <t>Site SHQ/SOQ Ratio</t>
  </si>
  <si>
    <t>SOQ based on average ratio</t>
  </si>
  <si>
    <t>Charge based on derived SOQ</t>
  </si>
  <si>
    <t>Adjusted SOQ</t>
  </si>
  <si>
    <t>Original unit rate</t>
  </si>
  <si>
    <t>original daily charge</t>
  </si>
  <si>
    <t>Adjusted unit rate</t>
  </si>
  <si>
    <t>adjusted daily charge</t>
  </si>
  <si>
    <t>Option 1</t>
  </si>
  <si>
    <t xml:space="preserve">Before calculating the unit charge rate for the site adjust the SOQ by a factor based on the Average SHQ/SOQ divided by the </t>
  </si>
  <si>
    <t xml:space="preserve">site SHQ/SOQ ratio.  The effect of this is to reduce the unit charge for sites which have a lower than average SHQ/SOQ ratio, and to   </t>
  </si>
  <si>
    <t xml:space="preserve">increase it for sites which have a higher than average SHQ/SOQ ratio.  The adjusted unit charge is applied to the original SOQ to </t>
  </si>
  <si>
    <t>calculate the daily charge.</t>
  </si>
  <si>
    <t>Option 2</t>
  </si>
  <si>
    <t>Adjustment Percentage</t>
  </si>
  <si>
    <t xml:space="preserve">Calculate the daily charge as normal based on the SOQ but then adjust a percentage of the charge by the site SHQ/SOQ ratio relative </t>
  </si>
  <si>
    <t>to the Average SHQ/SOQ ratio.  The effect of this will be to reduce the charge for sites which have a SHQ/SOQ ration below the average,</t>
  </si>
  <si>
    <t>and to increase it for sites with a ration above average.  The percentage of the charge which is varied would depend on further cost ananlysis.</t>
  </si>
  <si>
    <t>Charge based on original SOQ</t>
  </si>
  <si>
    <t>Option 3</t>
  </si>
  <si>
    <t xml:space="preserve">Assume that the driver of cost is the SHQ not the SOQ, and for charging purposes derive a site SOQ by scaling up the </t>
  </si>
  <si>
    <t xml:space="preserve">site SHQ by dividing it by the average SHQ/SOQ ratio.  This is eqivalent to charging based on SHQs, but scaling up the </t>
  </si>
  <si>
    <t>SHQs to be consistent with the current charging structure.</t>
  </si>
  <si>
    <t>If an option which brought SHQs into the calculation of the transportation charges were to be adopted (not necessarily one of the 3 shown here)</t>
  </si>
  <si>
    <t>NOTE:</t>
  </si>
  <si>
    <t xml:space="preserve">there would presumably need to be a mechanism to provide a disincentive to exceeding the nominated SHQs. </t>
  </si>
</sst>
</file>

<file path=xl/styles.xml><?xml version="1.0" encoding="utf-8"?>
<styleSheet xmlns="http://schemas.openxmlformats.org/spreadsheetml/2006/main">
  <numFmts count="5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??_-;_-@_-"/>
    <numFmt numFmtId="173" formatCode="0.0000"/>
    <numFmt numFmtId="174" formatCode="#,##0;[Red]\(#,##0\);\-"/>
    <numFmt numFmtId="175" formatCode="#,##0.00;[Red]\(#,##0.00\);\-"/>
    <numFmt numFmtId="176" formatCode="#,##0.0000;[Red]\(#,##0.0000\);\-"/>
    <numFmt numFmtId="177" formatCode="0.00000"/>
    <numFmt numFmtId="178" formatCode="0.000"/>
    <numFmt numFmtId="179" formatCode="_-* #,##0.000_-;\-* #,##0.000_-;_-* &quot;-&quot;??_-;_-@_-"/>
    <numFmt numFmtId="180" formatCode="_-* #,##0.000_-;\-* #,##0.000_-;_-* &quot;-&quot;???_-;_-@_-"/>
    <numFmt numFmtId="181" formatCode="_-* #,##0.0_-;\-* #,##0.0_-;_-* &quot;-&quot;?_-;_-@_-"/>
    <numFmt numFmtId="182" formatCode="0.0%"/>
    <numFmt numFmtId="183" formatCode="_-* #,##0.0_-;\-* #,##0.0_-;_-* &quot;-&quot;??_-;_-@_-"/>
    <numFmt numFmtId="184" formatCode="0.00000000"/>
    <numFmt numFmtId="185" formatCode="0.0000000"/>
    <numFmt numFmtId="186" formatCode="0.000000"/>
    <numFmt numFmtId="187" formatCode="0.000%"/>
    <numFmt numFmtId="188" formatCode="0.000000000000000%"/>
    <numFmt numFmtId="189" formatCode="0.00000000000000%"/>
    <numFmt numFmtId="190" formatCode="0.0000000000000%"/>
    <numFmt numFmtId="191" formatCode="0.000000000000%"/>
    <numFmt numFmtId="192" formatCode="0.00000000000%"/>
    <numFmt numFmtId="193" formatCode="0.0000000000%"/>
    <numFmt numFmtId="194" formatCode="0.000000000%"/>
    <numFmt numFmtId="195" formatCode="0.00000000%"/>
    <numFmt numFmtId="196" formatCode="0.0000000%"/>
    <numFmt numFmtId="197" formatCode="0.000000%"/>
    <numFmt numFmtId="198" formatCode="0.00000%"/>
    <numFmt numFmtId="199" formatCode="0.0000%"/>
    <numFmt numFmtId="200" formatCode="_(* #,##0.000_);_(* \(#,##0.000\);_(* &quot;-&quot;???_);_(@_)"/>
    <numFmt numFmtId="201" formatCode="_(* #,##0.0_);_(* \(#,##0.0\);_(* &quot;-&quot;??_);_(@_)"/>
    <numFmt numFmtId="202" formatCode="_(* #,##0_);_(* \(#,##0\);_(* &quot;-&quot;??_);_(@_)"/>
    <numFmt numFmtId="203" formatCode="_(* #,##0.000_);_(* \(#,##0.000\);_(* &quot;-&quot;??_);_(@_)"/>
    <numFmt numFmtId="204" formatCode="_(* #,##0.0000_);_(* \(#,##0.0000\);_(* &quot;-&quot;??_);_(@_)"/>
    <numFmt numFmtId="205" formatCode="0.0"/>
  </numFmts>
  <fonts count="20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9" fontId="0" fillId="0" borderId="0" xfId="42" applyNumberFormat="1" applyFont="1" applyBorder="1" applyAlignment="1">
      <alignment horizontal="center"/>
    </xf>
    <xf numFmtId="172" fontId="0" fillId="0" borderId="0" xfId="0" applyNumberFormat="1" applyAlignment="1">
      <alignment/>
    </xf>
    <xf numFmtId="182" fontId="0" fillId="0" borderId="0" xfId="59" applyNumberFormat="1" applyFont="1" applyAlignment="1">
      <alignment/>
    </xf>
    <xf numFmtId="0" fontId="15" fillId="0" borderId="0" xfId="0" applyFont="1" applyAlignment="1">
      <alignment/>
    </xf>
    <xf numFmtId="172" fontId="0" fillId="0" borderId="0" xfId="42" applyNumberFormat="1" applyFont="1" applyFill="1" applyBorder="1" applyAlignment="1">
      <alignment horizontal="center"/>
    </xf>
    <xf numFmtId="43" fontId="0" fillId="0" borderId="0" xfId="42" applyFont="1" applyAlignment="1">
      <alignment/>
    </xf>
    <xf numFmtId="172" fontId="0" fillId="0" borderId="0" xfId="42" applyNumberFormat="1" applyFont="1" applyAlignment="1">
      <alignment/>
    </xf>
    <xf numFmtId="178" fontId="0" fillId="0" borderId="0" xfId="0" applyNumberFormat="1" applyBorder="1" applyAlignment="1">
      <alignment horizontal="center"/>
    </xf>
    <xf numFmtId="9" fontId="0" fillId="0" borderId="0" xfId="59" applyFont="1" applyAlignment="1">
      <alignment/>
    </xf>
    <xf numFmtId="182" fontId="0" fillId="0" borderId="0" xfId="59" applyNumberFormat="1" applyFont="1" applyAlignment="1">
      <alignment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72" fontId="0" fillId="0" borderId="0" xfId="42" applyNumberFormat="1" applyFont="1" applyAlignment="1">
      <alignment/>
    </xf>
    <xf numFmtId="182" fontId="0" fillId="0" borderId="0" xfId="59" applyNumberFormat="1" applyFont="1" applyBorder="1" applyAlignment="1">
      <alignment horizontal="center"/>
    </xf>
    <xf numFmtId="202" fontId="0" fillId="0" borderId="0" xfId="0" applyNumberFormat="1" applyAlignment="1">
      <alignment/>
    </xf>
    <xf numFmtId="204" fontId="0" fillId="0" borderId="0" xfId="0" applyNumberFormat="1" applyAlignment="1">
      <alignment/>
    </xf>
    <xf numFmtId="182" fontId="15" fillId="0" borderId="0" xfId="59" applyNumberFormat="1" applyFont="1" applyAlignment="1">
      <alignment/>
    </xf>
    <xf numFmtId="1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2"/>
  <sheetViews>
    <sheetView workbookViewId="0" topLeftCell="A1">
      <selection activeCell="M18" sqref="B1:M18"/>
    </sheetView>
  </sheetViews>
  <sheetFormatPr defaultColWidth="8.8515625" defaultRowHeight="15"/>
  <cols>
    <col min="1" max="1" width="18.140625" style="0" customWidth="1"/>
    <col min="2" max="9" width="12.421875" style="0" customWidth="1"/>
    <col min="10" max="11" width="11.421875" style="0" customWidth="1"/>
    <col min="12" max="12" width="10.8515625" style="0" customWidth="1"/>
    <col min="13" max="13" width="12.140625" style="0" customWidth="1"/>
    <col min="14" max="14" width="13.421875" style="0" customWidth="1"/>
    <col min="15" max="15" width="9.7109375" style="0" customWidth="1"/>
  </cols>
  <sheetData>
    <row r="2" ht="13.5">
      <c r="B2" s="12" t="s">
        <v>15</v>
      </c>
    </row>
    <row r="3" ht="13.5">
      <c r="B3" s="16" t="s">
        <v>16</v>
      </c>
    </row>
    <row r="4" ht="13.5">
      <c r="B4" t="s">
        <v>17</v>
      </c>
    </row>
    <row r="5" ht="13.5">
      <c r="B5" t="s">
        <v>18</v>
      </c>
    </row>
    <row r="6" ht="13.5">
      <c r="B6" t="s">
        <v>19</v>
      </c>
    </row>
    <row r="7" spans="2:13" ht="42">
      <c r="B7" s="11" t="s">
        <v>2</v>
      </c>
      <c r="C7" s="11" t="s">
        <v>3</v>
      </c>
      <c r="D7" s="11" t="s">
        <v>7</v>
      </c>
      <c r="E7" s="11" t="s">
        <v>1</v>
      </c>
      <c r="F7" s="11" t="s">
        <v>10</v>
      </c>
      <c r="G7" s="11" t="s">
        <v>11</v>
      </c>
      <c r="H7" s="13" t="s">
        <v>12</v>
      </c>
      <c r="I7" s="11" t="s">
        <v>13</v>
      </c>
      <c r="J7" s="13" t="s">
        <v>14</v>
      </c>
      <c r="K7" s="12" t="s">
        <v>0</v>
      </c>
      <c r="M7" s="11" t="s">
        <v>6</v>
      </c>
    </row>
    <row r="8" spans="2:13" ht="13.5">
      <c r="B8" s="7">
        <v>1000000</v>
      </c>
      <c r="C8" s="7">
        <f>B8/24</f>
        <v>41666.666666666664</v>
      </c>
      <c r="D8" s="1">
        <f aca="true" t="shared" si="0" ref="D8:D14">C8/B8</f>
        <v>0.041666666666666664</v>
      </c>
      <c r="E8" s="8">
        <f>D$14/D8</f>
        <v>2.788888888888889</v>
      </c>
      <c r="F8" s="22">
        <f>E8*B8</f>
        <v>2788888.888888889</v>
      </c>
      <c r="G8" s="23">
        <f>M$8*B8^M$9</f>
        <v>0.050038283801917105</v>
      </c>
      <c r="H8" s="20">
        <f>G8*B8/100</f>
        <v>500.382838019171</v>
      </c>
      <c r="I8" s="23">
        <f>M$8*F8^M$9</f>
        <v>0.04157741928062264</v>
      </c>
      <c r="J8" s="20">
        <f>I8*B8/100</f>
        <v>415.77419280622644</v>
      </c>
      <c r="K8" s="24">
        <f aca="true" t="shared" si="1" ref="K8:K14">J8/H8-1</f>
        <v>-0.16908782393072996</v>
      </c>
      <c r="L8" s="3"/>
      <c r="M8" s="18">
        <v>0.6066</v>
      </c>
    </row>
    <row r="9" spans="2:13" ht="13.5">
      <c r="B9" s="7">
        <v>1000000</v>
      </c>
      <c r="C9" s="7">
        <f>B9/18</f>
        <v>55555.555555555555</v>
      </c>
      <c r="D9" s="1">
        <f t="shared" si="0"/>
        <v>0.05555555555555555</v>
      </c>
      <c r="E9" s="8">
        <f aca="true" t="shared" si="2" ref="E9:E14">D$14/D9</f>
        <v>2.091666666666667</v>
      </c>
      <c r="F9" s="22">
        <f aca="true" t="shared" si="3" ref="F9:F14">E9*B9</f>
        <v>2091666.6666666667</v>
      </c>
      <c r="G9" s="23">
        <f aca="true" t="shared" si="4" ref="G9:G14">M$8*B9^M$9</f>
        <v>0.050038283801917105</v>
      </c>
      <c r="H9" s="20">
        <f aca="true" t="shared" si="5" ref="H9:H14">G9*B9/100</f>
        <v>500.382838019171</v>
      </c>
      <c r="I9" s="23">
        <f aca="true" t="shared" si="6" ref="I9:I14">M$8*F9^M$9</f>
        <v>0.04379469084387907</v>
      </c>
      <c r="J9" s="20">
        <f aca="true" t="shared" si="7" ref="J9:J14">I9*B9/100</f>
        <v>437.94690843879073</v>
      </c>
      <c r="K9" s="24">
        <f t="shared" si="1"/>
        <v>-0.12477632092167834</v>
      </c>
      <c r="M9" s="19">
        <v>-0.1806</v>
      </c>
    </row>
    <row r="10" spans="2:11" ht="13.5">
      <c r="B10" s="7">
        <v>1000000</v>
      </c>
      <c r="C10" s="7">
        <f>B10/12</f>
        <v>83333.33333333333</v>
      </c>
      <c r="D10" s="1">
        <f t="shared" si="0"/>
        <v>0.08333333333333333</v>
      </c>
      <c r="E10" s="8">
        <f t="shared" si="2"/>
        <v>1.3944444444444446</v>
      </c>
      <c r="F10" s="22">
        <f t="shared" si="3"/>
        <v>1394444.4444444445</v>
      </c>
      <c r="G10" s="23">
        <f t="shared" si="4"/>
        <v>0.050038283801917105</v>
      </c>
      <c r="H10" s="20">
        <f t="shared" si="5"/>
        <v>500.382838019171</v>
      </c>
      <c r="I10" s="23">
        <f t="shared" si="6"/>
        <v>0.04712198170184284</v>
      </c>
      <c r="J10" s="20">
        <f t="shared" si="7"/>
        <v>471.21981701842844</v>
      </c>
      <c r="K10" s="24">
        <f t="shared" si="1"/>
        <v>-0.05828141731676506</v>
      </c>
    </row>
    <row r="11" spans="2:11" ht="13.5">
      <c r="B11" s="7">
        <v>1000000</v>
      </c>
      <c r="C11" s="5">
        <f>B11/10</f>
        <v>100000</v>
      </c>
      <c r="D11" s="1">
        <f t="shared" si="0"/>
        <v>0.1</v>
      </c>
      <c r="E11" s="8">
        <f t="shared" si="2"/>
        <v>1.162037037037037</v>
      </c>
      <c r="F11" s="22">
        <f t="shared" si="3"/>
        <v>1162037.037037037</v>
      </c>
      <c r="G11" s="23">
        <f t="shared" si="4"/>
        <v>0.050038283801917105</v>
      </c>
      <c r="H11" s="20">
        <f t="shared" si="5"/>
        <v>500.382838019171</v>
      </c>
      <c r="I11" s="23">
        <f t="shared" si="6"/>
        <v>0.04869940771508552</v>
      </c>
      <c r="J11" s="20">
        <f t="shared" si="7"/>
        <v>486.99407715085516</v>
      </c>
      <c r="K11" s="24">
        <f t="shared" si="1"/>
        <v>-0.0267570345164454</v>
      </c>
    </row>
    <row r="12" spans="2:11" ht="13.5">
      <c r="B12" s="7">
        <v>1000000</v>
      </c>
      <c r="C12" s="7">
        <f>B12/6</f>
        <v>166666.66666666666</v>
      </c>
      <c r="D12" s="1">
        <f t="shared" si="0"/>
        <v>0.16666666666666666</v>
      </c>
      <c r="E12" s="8">
        <f t="shared" si="2"/>
        <v>0.6972222222222223</v>
      </c>
      <c r="F12" s="22">
        <f t="shared" si="3"/>
        <v>697222.2222222222</v>
      </c>
      <c r="G12" s="23">
        <f t="shared" si="4"/>
        <v>0.050038283801917105</v>
      </c>
      <c r="H12" s="20">
        <f t="shared" si="5"/>
        <v>500.382838019171</v>
      </c>
      <c r="I12" s="23">
        <f t="shared" si="6"/>
        <v>0.053405940001275624</v>
      </c>
      <c r="J12" s="20">
        <f t="shared" si="7"/>
        <v>534.0594000127562</v>
      </c>
      <c r="K12" s="24">
        <f t="shared" si="1"/>
        <v>0.06730159277024406</v>
      </c>
    </row>
    <row r="13" spans="2:11" ht="13.5">
      <c r="B13" s="7">
        <v>1000000</v>
      </c>
      <c r="C13" s="7">
        <f>B13/4</f>
        <v>250000</v>
      </c>
      <c r="D13" s="1">
        <f t="shared" si="0"/>
        <v>0.25</v>
      </c>
      <c r="E13" s="8">
        <f t="shared" si="2"/>
        <v>0.46481481481481485</v>
      </c>
      <c r="F13" s="22">
        <f t="shared" si="3"/>
        <v>464814.81481481483</v>
      </c>
      <c r="G13" s="23">
        <f t="shared" si="4"/>
        <v>0.050038283801917105</v>
      </c>
      <c r="H13" s="20">
        <f t="shared" si="5"/>
        <v>500.382838019171</v>
      </c>
      <c r="I13" s="23">
        <f t="shared" si="6"/>
        <v>0.05746344314841893</v>
      </c>
      <c r="J13" s="20">
        <f t="shared" si="7"/>
        <v>574.6344314841893</v>
      </c>
      <c r="K13" s="24">
        <f t="shared" si="1"/>
        <v>0.1483895685930252</v>
      </c>
    </row>
    <row r="14" spans="2:11" ht="13.5">
      <c r="B14" s="2">
        <f>SUM(B8:B13)</f>
        <v>6000000</v>
      </c>
      <c r="C14" s="2">
        <f>SUM(C8:C13)</f>
        <v>697222.2222222222</v>
      </c>
      <c r="D14" s="1">
        <f t="shared" si="0"/>
        <v>0.11620370370370371</v>
      </c>
      <c r="E14" s="8">
        <f t="shared" si="2"/>
        <v>1</v>
      </c>
      <c r="F14" s="22">
        <f t="shared" si="3"/>
        <v>6000000</v>
      </c>
      <c r="G14" s="23">
        <f t="shared" si="4"/>
        <v>0.03620497818659405</v>
      </c>
      <c r="H14" s="20">
        <f t="shared" si="5"/>
        <v>2172.298691195643</v>
      </c>
      <c r="I14" s="23">
        <f t="shared" si="6"/>
        <v>0.03620497818659405</v>
      </c>
      <c r="J14" s="20">
        <f t="shared" si="7"/>
        <v>2172.298691195643</v>
      </c>
      <c r="K14" s="24">
        <f t="shared" si="1"/>
        <v>0</v>
      </c>
    </row>
    <row r="16" spans="2:4" ht="13.5">
      <c r="B16" s="4" t="s">
        <v>31</v>
      </c>
      <c r="D16" s="17"/>
    </row>
    <row r="17" ht="13.5">
      <c r="B17" t="s">
        <v>30</v>
      </c>
    </row>
    <row r="18" ht="13.5">
      <c r="B18" t="s">
        <v>32</v>
      </c>
    </row>
    <row r="19" spans="1:13" ht="13.5">
      <c r="A19" s="4"/>
      <c r="B19" s="11"/>
      <c r="C19" s="11"/>
      <c r="D19" s="11"/>
      <c r="E19" s="11"/>
      <c r="F19" s="11"/>
      <c r="G19" s="11"/>
      <c r="H19" s="14"/>
      <c r="I19" s="12"/>
      <c r="M19" s="11"/>
    </row>
    <row r="20" spans="2:13" ht="13.5">
      <c r="B20" s="7"/>
      <c r="C20" s="7"/>
      <c r="D20" s="1"/>
      <c r="E20" s="8"/>
      <c r="F20" s="9"/>
      <c r="G20" s="6"/>
      <c r="H20" s="15"/>
      <c r="I20" s="10"/>
      <c r="M20" s="18"/>
    </row>
    <row r="21" spans="2:13" ht="13.5">
      <c r="B21" s="7"/>
      <c r="C21" s="7"/>
      <c r="D21" s="1"/>
      <c r="E21" s="8"/>
      <c r="F21" s="9"/>
      <c r="G21" s="6"/>
      <c r="H21" s="15"/>
      <c r="I21" s="10"/>
      <c r="M21" s="19"/>
    </row>
    <row r="22" spans="2:9" ht="13.5">
      <c r="B22" s="7"/>
      <c r="C22" s="7"/>
      <c r="D22" s="1"/>
      <c r="E22" s="8"/>
      <c r="F22" s="9"/>
      <c r="G22" s="6"/>
      <c r="H22" s="15"/>
      <c r="I22" s="10"/>
    </row>
    <row r="23" spans="2:9" ht="13.5">
      <c r="B23" s="7"/>
      <c r="C23" s="5"/>
      <c r="D23" s="1"/>
      <c r="E23" s="8"/>
      <c r="F23" s="9"/>
      <c r="G23" s="6"/>
      <c r="H23" s="15"/>
      <c r="I23" s="10"/>
    </row>
    <row r="24" spans="2:9" ht="13.5">
      <c r="B24" s="7"/>
      <c r="C24" s="7"/>
      <c r="D24" s="1"/>
      <c r="E24" s="8"/>
      <c r="F24" s="9"/>
      <c r="G24" s="6"/>
      <c r="H24" s="15"/>
      <c r="I24" s="10"/>
    </row>
    <row r="25" spans="2:9" ht="13.5">
      <c r="B25" s="7"/>
      <c r="C25" s="7"/>
      <c r="D25" s="1"/>
      <c r="E25" s="8"/>
      <c r="F25" s="9"/>
      <c r="G25" s="6"/>
      <c r="H25" s="15"/>
      <c r="I25" s="10"/>
    </row>
    <row r="26" spans="2:9" ht="13.5">
      <c r="B26" s="2"/>
      <c r="C26" s="2"/>
      <c r="D26" s="1"/>
      <c r="E26" s="8"/>
      <c r="F26" s="9"/>
      <c r="G26" s="6"/>
      <c r="H26" s="15"/>
      <c r="I26" s="10"/>
    </row>
    <row r="28" spans="6:7" ht="13.5">
      <c r="F28" s="9"/>
      <c r="G28" s="6"/>
    </row>
    <row r="29" spans="6:7" ht="13.5">
      <c r="F29" s="9"/>
      <c r="G29" s="6"/>
    </row>
    <row r="32" spans="2:11" ht="13.5">
      <c r="B32" s="11"/>
      <c r="C32" s="11"/>
      <c r="D32" s="11"/>
      <c r="E32" s="11"/>
      <c r="F32" s="11"/>
      <c r="G32" s="12"/>
      <c r="H32" s="11"/>
      <c r="I32" s="11"/>
      <c r="J32" s="14"/>
      <c r="K32" s="12"/>
    </row>
    <row r="33" spans="2:11" ht="13.5">
      <c r="B33" s="7"/>
      <c r="C33" s="7"/>
      <c r="D33" s="1"/>
      <c r="E33" s="7"/>
      <c r="F33" s="20"/>
      <c r="G33" s="21"/>
      <c r="H33" s="9"/>
      <c r="I33" s="6"/>
      <c r="J33" s="15"/>
      <c r="K33" s="10"/>
    </row>
    <row r="34" spans="2:11" ht="13.5">
      <c r="B34" s="7"/>
      <c r="C34" s="7"/>
      <c r="D34" s="1"/>
      <c r="E34" s="7"/>
      <c r="F34" s="20"/>
      <c r="G34" s="21"/>
      <c r="H34" s="9"/>
      <c r="I34" s="6"/>
      <c r="J34" s="15"/>
      <c r="K34" s="10"/>
    </row>
    <row r="35" spans="2:11" ht="13.5">
      <c r="B35" s="7"/>
      <c r="C35" s="7"/>
      <c r="D35" s="1"/>
      <c r="E35" s="7"/>
      <c r="F35" s="20"/>
      <c r="G35" s="21"/>
      <c r="H35" s="9"/>
      <c r="I35" s="6"/>
      <c r="J35" s="15"/>
      <c r="K35" s="10"/>
    </row>
    <row r="36" spans="2:11" ht="13.5">
      <c r="B36" s="7"/>
      <c r="C36" s="5"/>
      <c r="D36" s="1"/>
      <c r="E36" s="7"/>
      <c r="F36" s="20"/>
      <c r="G36" s="21"/>
      <c r="H36" s="9"/>
      <c r="I36" s="6"/>
      <c r="J36" s="15"/>
      <c r="K36" s="10"/>
    </row>
    <row r="37" spans="2:11" ht="13.5">
      <c r="B37" s="7"/>
      <c r="C37" s="7"/>
      <c r="D37" s="1"/>
      <c r="E37" s="7"/>
      <c r="F37" s="20"/>
      <c r="G37" s="21"/>
      <c r="H37" s="9"/>
      <c r="I37" s="6"/>
      <c r="J37" s="15"/>
      <c r="K37" s="10"/>
    </row>
    <row r="38" spans="2:11" ht="13.5">
      <c r="B38" s="7"/>
      <c r="C38" s="7"/>
      <c r="D38" s="1"/>
      <c r="E38" s="7"/>
      <c r="F38" s="20"/>
      <c r="G38" s="21"/>
      <c r="H38" s="9"/>
      <c r="I38" s="6"/>
      <c r="J38" s="15"/>
      <c r="K38" s="10"/>
    </row>
    <row r="39" spans="2:11" ht="13.5">
      <c r="B39" s="2"/>
      <c r="C39" s="2"/>
      <c r="D39" s="1"/>
      <c r="E39" s="7"/>
      <c r="F39" s="20"/>
      <c r="G39" s="21"/>
      <c r="H39" s="9"/>
      <c r="I39" s="6"/>
      <c r="J39" s="15"/>
      <c r="K39" s="10"/>
    </row>
    <row r="42" ht="13.5">
      <c r="B42" s="12"/>
    </row>
  </sheetData>
  <printOptions/>
  <pageMargins left="0.7500000000000001" right="0.7500000000000001" top="1" bottom="1" header="0.5" footer="0.5"/>
  <pageSetup fitToHeight="1" fitToWidth="1" orientation="landscape" scale="7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14"/>
  <sheetViews>
    <sheetView workbookViewId="0" topLeftCell="A1">
      <selection activeCell="M14" sqref="B1:M14"/>
    </sheetView>
  </sheetViews>
  <sheetFormatPr defaultColWidth="8.8515625" defaultRowHeight="15"/>
  <cols>
    <col min="1" max="1" width="8.8515625" style="0" customWidth="1"/>
    <col min="2" max="9" width="12.421875" style="0" customWidth="1"/>
    <col min="10" max="11" width="11.421875" style="0" customWidth="1"/>
    <col min="12" max="12" width="10.8515625" style="0" customWidth="1"/>
    <col min="13" max="13" width="12.140625" style="0" customWidth="1"/>
  </cols>
  <sheetData>
    <row r="1" ht="13.5">
      <c r="B1" s="12" t="s">
        <v>20</v>
      </c>
    </row>
    <row r="2" ht="13.5">
      <c r="B2" t="s">
        <v>22</v>
      </c>
    </row>
    <row r="3" ht="13.5">
      <c r="B3" t="s">
        <v>23</v>
      </c>
    </row>
    <row r="4" ht="13.5">
      <c r="B4" t="s">
        <v>24</v>
      </c>
    </row>
    <row r="7" spans="2:13" ht="42">
      <c r="B7" s="11" t="s">
        <v>2</v>
      </c>
      <c r="C7" s="11" t="s">
        <v>3</v>
      </c>
      <c r="D7" s="11" t="s">
        <v>7</v>
      </c>
      <c r="E7" s="11" t="s">
        <v>5</v>
      </c>
      <c r="F7" s="11" t="s">
        <v>21</v>
      </c>
      <c r="G7" s="11" t="s">
        <v>4</v>
      </c>
      <c r="H7" s="13" t="s">
        <v>12</v>
      </c>
      <c r="I7" s="13" t="s">
        <v>14</v>
      </c>
      <c r="J7" s="12" t="s">
        <v>0</v>
      </c>
      <c r="M7" s="11" t="s">
        <v>6</v>
      </c>
    </row>
    <row r="8" spans="2:13" ht="13.5">
      <c r="B8" s="7">
        <v>1000000</v>
      </c>
      <c r="C8" s="7">
        <f>B8/24</f>
        <v>41666.666666666664</v>
      </c>
      <c r="D8" s="1">
        <f aca="true" t="shared" si="0" ref="D8:D14">C8/B8</f>
        <v>0.041666666666666664</v>
      </c>
      <c r="E8" s="8">
        <f>D8/D$14</f>
        <v>0.3585657370517928</v>
      </c>
      <c r="F8" s="9">
        <v>0.25</v>
      </c>
      <c r="G8" s="6">
        <f>1+F8*(E8-1)</f>
        <v>0.8396414342629481</v>
      </c>
      <c r="H8" s="2">
        <f>ROUND((M$8*B8^M$9),4)*B8/100</f>
        <v>500</v>
      </c>
      <c r="I8" s="25">
        <f>H8*G8</f>
        <v>419.82071713147405</v>
      </c>
      <c r="J8" s="10">
        <f>I8/H8-1</f>
        <v>-0.16035856573705187</v>
      </c>
      <c r="M8" s="18">
        <v>0.6066</v>
      </c>
    </row>
    <row r="9" spans="2:13" ht="13.5">
      <c r="B9" s="7">
        <v>1000000</v>
      </c>
      <c r="C9" s="7">
        <f>B9/18</f>
        <v>55555.555555555555</v>
      </c>
      <c r="D9" s="1">
        <f t="shared" si="0"/>
        <v>0.05555555555555555</v>
      </c>
      <c r="E9" s="8">
        <f aca="true" t="shared" si="1" ref="E9:E14">D9/D$14</f>
        <v>0.4780876494023904</v>
      </c>
      <c r="F9" s="9">
        <f aca="true" t="shared" si="2" ref="F9:F14">F8</f>
        <v>0.25</v>
      </c>
      <c r="G9" s="6">
        <f aca="true" t="shared" si="3" ref="G9:G14">1+F9*(E9-1)</f>
        <v>0.8695219123505976</v>
      </c>
      <c r="H9" s="2">
        <f aca="true" t="shared" si="4" ref="H9:H14">ROUND((M$8*B9^M$9),4)*B9/100</f>
        <v>500</v>
      </c>
      <c r="I9" s="25">
        <f aca="true" t="shared" si="5" ref="I9:I14">H9*G9</f>
        <v>434.7609561752988</v>
      </c>
      <c r="J9" s="10">
        <f aca="true" t="shared" si="6" ref="J9:J14">I9/H9-1</f>
        <v>-0.13047808764940239</v>
      </c>
      <c r="M9" s="19">
        <v>-0.1806</v>
      </c>
    </row>
    <row r="10" spans="2:10" ht="13.5">
      <c r="B10" s="7">
        <v>1000000</v>
      </c>
      <c r="C10" s="7">
        <f>B10/12</f>
        <v>83333.33333333333</v>
      </c>
      <c r="D10" s="1">
        <f t="shared" si="0"/>
        <v>0.08333333333333333</v>
      </c>
      <c r="E10" s="8">
        <f t="shared" si="1"/>
        <v>0.7171314741035856</v>
      </c>
      <c r="F10" s="9">
        <f t="shared" si="2"/>
        <v>0.25</v>
      </c>
      <c r="G10" s="6">
        <f t="shared" si="3"/>
        <v>0.9292828685258964</v>
      </c>
      <c r="H10" s="2">
        <f t="shared" si="4"/>
        <v>500</v>
      </c>
      <c r="I10" s="25">
        <f t="shared" si="5"/>
        <v>464.64143426294817</v>
      </c>
      <c r="J10" s="10">
        <f t="shared" si="6"/>
        <v>-0.07071713147410363</v>
      </c>
    </row>
    <row r="11" spans="2:10" ht="13.5">
      <c r="B11" s="7">
        <v>1000000</v>
      </c>
      <c r="C11" s="5">
        <f>B11/10</f>
        <v>100000</v>
      </c>
      <c r="D11" s="1">
        <f t="shared" si="0"/>
        <v>0.1</v>
      </c>
      <c r="E11" s="8">
        <f t="shared" si="1"/>
        <v>0.8605577689243028</v>
      </c>
      <c r="F11" s="9">
        <f t="shared" si="2"/>
        <v>0.25</v>
      </c>
      <c r="G11" s="6">
        <f t="shared" si="3"/>
        <v>0.9651394422310757</v>
      </c>
      <c r="H11" s="2">
        <f t="shared" si="4"/>
        <v>500</v>
      </c>
      <c r="I11" s="25">
        <f t="shared" si="5"/>
        <v>482.56972111553785</v>
      </c>
      <c r="J11" s="10">
        <f t="shared" si="6"/>
        <v>-0.03486055776892427</v>
      </c>
    </row>
    <row r="12" spans="2:10" ht="13.5">
      <c r="B12" s="7">
        <v>1000000</v>
      </c>
      <c r="C12" s="7">
        <f>B12/6</f>
        <v>166666.66666666666</v>
      </c>
      <c r="D12" s="1">
        <f t="shared" si="0"/>
        <v>0.16666666666666666</v>
      </c>
      <c r="E12" s="8">
        <f t="shared" si="1"/>
        <v>1.4342629482071712</v>
      </c>
      <c r="F12" s="9">
        <f t="shared" si="2"/>
        <v>0.25</v>
      </c>
      <c r="G12" s="6">
        <f t="shared" si="3"/>
        <v>1.1085657370517927</v>
      </c>
      <c r="H12" s="2">
        <f t="shared" si="4"/>
        <v>500</v>
      </c>
      <c r="I12" s="25">
        <f t="shared" si="5"/>
        <v>554.2828685258963</v>
      </c>
      <c r="J12" s="10">
        <f t="shared" si="6"/>
        <v>0.10856573705179273</v>
      </c>
    </row>
    <row r="13" spans="2:10" ht="13.5">
      <c r="B13" s="7">
        <v>1000000</v>
      </c>
      <c r="C13" s="7">
        <f>B13/4</f>
        <v>250000</v>
      </c>
      <c r="D13" s="1">
        <f t="shared" si="0"/>
        <v>0.25</v>
      </c>
      <c r="E13" s="8">
        <f t="shared" si="1"/>
        <v>2.151394422310757</v>
      </c>
      <c r="F13" s="9">
        <f t="shared" si="2"/>
        <v>0.25</v>
      </c>
      <c r="G13" s="6">
        <f t="shared" si="3"/>
        <v>1.2878486055776892</v>
      </c>
      <c r="H13" s="2">
        <f t="shared" si="4"/>
        <v>500</v>
      </c>
      <c r="I13" s="25">
        <f t="shared" si="5"/>
        <v>643.9243027888446</v>
      </c>
      <c r="J13" s="10">
        <f t="shared" si="6"/>
        <v>0.2878486055776892</v>
      </c>
    </row>
    <row r="14" spans="2:10" ht="13.5">
      <c r="B14" s="2">
        <f>SUM(B8:B13)</f>
        <v>6000000</v>
      </c>
      <c r="C14" s="2">
        <f>SUM(C8:C13)</f>
        <v>697222.2222222222</v>
      </c>
      <c r="D14" s="1">
        <f t="shared" si="0"/>
        <v>0.11620370370370371</v>
      </c>
      <c r="E14" s="8">
        <f t="shared" si="1"/>
        <v>1</v>
      </c>
      <c r="F14" s="9">
        <f t="shared" si="2"/>
        <v>0.25</v>
      </c>
      <c r="G14" s="6">
        <f t="shared" si="3"/>
        <v>1</v>
      </c>
      <c r="H14" s="2">
        <f t="shared" si="4"/>
        <v>2172.0000000000005</v>
      </c>
      <c r="I14" s="25">
        <f t="shared" si="5"/>
        <v>2172.0000000000005</v>
      </c>
      <c r="J14" s="10">
        <f t="shared" si="6"/>
        <v>0</v>
      </c>
    </row>
  </sheetData>
  <printOptions/>
  <pageMargins left="0.7500000000000001" right="0.7500000000000001" top="1" bottom="1" header="0.5" footer="0.5"/>
  <pageSetup fitToHeight="1" fitToWidth="1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29"/>
  <sheetViews>
    <sheetView tabSelected="1" workbookViewId="0" topLeftCell="A1">
      <selection activeCell="M14" sqref="B1:M14"/>
    </sheetView>
  </sheetViews>
  <sheetFormatPr defaultColWidth="8.8515625" defaultRowHeight="15"/>
  <cols>
    <col min="1" max="1" width="8.8515625" style="0" customWidth="1"/>
    <col min="2" max="9" width="12.421875" style="0" customWidth="1"/>
    <col min="10" max="10" width="11.421875" style="0" customWidth="1"/>
    <col min="11" max="12" width="8.8515625" style="0" customWidth="1"/>
    <col min="13" max="13" width="10.8515625" style="0" customWidth="1"/>
  </cols>
  <sheetData>
    <row r="2" ht="13.5">
      <c r="B2" s="12" t="s">
        <v>26</v>
      </c>
    </row>
    <row r="3" ht="13.5">
      <c r="B3" t="s">
        <v>27</v>
      </c>
    </row>
    <row r="4" ht="13.5">
      <c r="B4" t="s">
        <v>28</v>
      </c>
    </row>
    <row r="5" ht="13.5">
      <c r="B5" t="s">
        <v>29</v>
      </c>
    </row>
    <row r="7" spans="2:13" ht="42">
      <c r="B7" s="11" t="s">
        <v>2</v>
      </c>
      <c r="C7" s="11" t="s">
        <v>3</v>
      </c>
      <c r="D7" s="11" t="s">
        <v>7</v>
      </c>
      <c r="E7" s="11" t="s">
        <v>8</v>
      </c>
      <c r="F7" s="11" t="s">
        <v>25</v>
      </c>
      <c r="G7" s="11" t="s">
        <v>9</v>
      </c>
      <c r="H7" s="12" t="s">
        <v>0</v>
      </c>
      <c r="I7" s="11"/>
      <c r="J7" s="14"/>
      <c r="M7" s="11" t="s">
        <v>6</v>
      </c>
    </row>
    <row r="8" spans="2:13" ht="13.5">
      <c r="B8" s="7">
        <v>1000000</v>
      </c>
      <c r="C8" s="7">
        <f>B8/24</f>
        <v>41666.666666666664</v>
      </c>
      <c r="D8" s="1">
        <f aca="true" t="shared" si="0" ref="D8:D14">C8/B8</f>
        <v>0.041666666666666664</v>
      </c>
      <c r="E8" s="7">
        <f>C8/D$14</f>
        <v>358565.7370517928</v>
      </c>
      <c r="F8" s="20">
        <f>ROUND(($M$8*$B8^$M$9),4)*$B8/100</f>
        <v>500</v>
      </c>
      <c r="G8" s="20">
        <f>ROUND(($M$8*$E8^$M$9),4)*$E8/100</f>
        <v>215.85657370517924</v>
      </c>
      <c r="H8" s="21">
        <f>G8/F8-1</f>
        <v>-0.5682868525896415</v>
      </c>
      <c r="I8" s="6"/>
      <c r="J8" s="15"/>
      <c r="M8" s="18">
        <v>0.6066</v>
      </c>
    </row>
    <row r="9" spans="2:13" ht="13.5">
      <c r="B9" s="7">
        <v>1000000</v>
      </c>
      <c r="C9" s="7">
        <f>B9/18</f>
        <v>55555.555555555555</v>
      </c>
      <c r="D9" s="1">
        <f t="shared" si="0"/>
        <v>0.05555555555555555</v>
      </c>
      <c r="E9" s="7">
        <f aca="true" t="shared" si="1" ref="E9:E14">C9/D$14</f>
        <v>478087.6494023904</v>
      </c>
      <c r="F9" s="20">
        <f aca="true" t="shared" si="2" ref="F9:F14">ROUND(($M$8*$B9^$M$9),4)*$B9/100</f>
        <v>500</v>
      </c>
      <c r="G9" s="20">
        <f aca="true" t="shared" si="3" ref="G9:G14">ROUND(($M$8*$E9^$M$9),4)*$E9/100</f>
        <v>273.4661354581673</v>
      </c>
      <c r="H9" s="21">
        <f aca="true" t="shared" si="4" ref="H9:H14">G9/F9-1</f>
        <v>-0.45306772908366544</v>
      </c>
      <c r="I9" s="6"/>
      <c r="J9" s="15"/>
      <c r="M9" s="19">
        <v>-0.1806</v>
      </c>
    </row>
    <row r="10" spans="2:10" ht="13.5">
      <c r="B10" s="7">
        <v>1000000</v>
      </c>
      <c r="C10" s="7">
        <f>B10/12</f>
        <v>83333.33333333333</v>
      </c>
      <c r="D10" s="1">
        <f t="shared" si="0"/>
        <v>0.08333333333333333</v>
      </c>
      <c r="E10" s="7">
        <f t="shared" si="1"/>
        <v>717131.4741035856</v>
      </c>
      <c r="F10" s="20">
        <f t="shared" si="2"/>
        <v>500</v>
      </c>
      <c r="G10" s="20">
        <f t="shared" si="3"/>
        <v>380.79681274900395</v>
      </c>
      <c r="H10" s="21">
        <f t="shared" si="4"/>
        <v>-0.2384063745019921</v>
      </c>
      <c r="I10" s="6"/>
      <c r="J10" s="15"/>
    </row>
    <row r="11" spans="2:10" ht="13.5">
      <c r="B11" s="7">
        <v>1000000</v>
      </c>
      <c r="C11" s="5">
        <f>B11/10</f>
        <v>100000</v>
      </c>
      <c r="D11" s="1">
        <f t="shared" si="0"/>
        <v>0.1</v>
      </c>
      <c r="E11" s="7">
        <f t="shared" si="1"/>
        <v>860557.7689243028</v>
      </c>
      <c r="F11" s="20">
        <f t="shared" si="2"/>
        <v>500</v>
      </c>
      <c r="G11" s="20">
        <f t="shared" si="3"/>
        <v>442.3266932270916</v>
      </c>
      <c r="H11" s="21">
        <f t="shared" si="4"/>
        <v>-0.11534661354581677</v>
      </c>
      <c r="I11" s="6"/>
      <c r="J11" s="15"/>
    </row>
    <row r="12" spans="2:10" ht="13.5">
      <c r="B12" s="7">
        <v>1000000</v>
      </c>
      <c r="C12" s="7">
        <f>B12/6</f>
        <v>166666.66666666666</v>
      </c>
      <c r="D12" s="1">
        <f t="shared" si="0"/>
        <v>0.16666666666666666</v>
      </c>
      <c r="E12" s="7">
        <f t="shared" si="1"/>
        <v>1434262.9482071712</v>
      </c>
      <c r="F12" s="20">
        <f t="shared" si="2"/>
        <v>500</v>
      </c>
      <c r="G12" s="20">
        <f t="shared" si="3"/>
        <v>672.6693227091632</v>
      </c>
      <c r="H12" s="21">
        <f t="shared" si="4"/>
        <v>0.3453386454183265</v>
      </c>
      <c r="I12" s="6"/>
      <c r="J12" s="15"/>
    </row>
    <row r="13" spans="2:10" ht="13.5">
      <c r="B13" s="7">
        <v>1000000</v>
      </c>
      <c r="C13" s="7">
        <f>B13/4</f>
        <v>250000</v>
      </c>
      <c r="D13" s="1">
        <f t="shared" si="0"/>
        <v>0.25</v>
      </c>
      <c r="E13" s="7">
        <f t="shared" si="1"/>
        <v>2151394.422310757</v>
      </c>
      <c r="F13" s="20">
        <f t="shared" si="2"/>
        <v>500</v>
      </c>
      <c r="G13" s="20">
        <f t="shared" si="3"/>
        <v>938.00796812749</v>
      </c>
      <c r="H13" s="21">
        <f t="shared" si="4"/>
        <v>0.87601593625498</v>
      </c>
      <c r="I13" s="6"/>
      <c r="J13" s="15"/>
    </row>
    <row r="14" spans="2:10" ht="13.5">
      <c r="B14" s="2">
        <f>SUM(B8:B13)</f>
        <v>6000000</v>
      </c>
      <c r="C14" s="2">
        <f>SUM(C8:C13)</f>
        <v>697222.2222222222</v>
      </c>
      <c r="D14" s="1">
        <f t="shared" si="0"/>
        <v>0.11620370370370371</v>
      </c>
      <c r="E14" s="7">
        <f t="shared" si="1"/>
        <v>6000000</v>
      </c>
      <c r="F14" s="20">
        <f t="shared" si="2"/>
        <v>2172.0000000000005</v>
      </c>
      <c r="G14" s="20">
        <f t="shared" si="3"/>
        <v>2172.0000000000005</v>
      </c>
      <c r="H14" s="21">
        <f t="shared" si="4"/>
        <v>0</v>
      </c>
      <c r="I14" s="6"/>
      <c r="J14" s="15"/>
    </row>
    <row r="16" ht="13.5">
      <c r="E16" s="2"/>
    </row>
    <row r="17" ht="13.5">
      <c r="B17" s="12"/>
    </row>
    <row r="22" spans="2:8" ht="13.5">
      <c r="B22" s="11"/>
      <c r="C22" s="11"/>
      <c r="D22" s="11"/>
      <c r="E22" s="11"/>
      <c r="F22" s="11"/>
      <c r="G22" s="11"/>
      <c r="H22" s="12"/>
    </row>
    <row r="23" spans="2:8" ht="13.5">
      <c r="B23" s="7"/>
      <c r="C23" s="7"/>
      <c r="D23" s="1"/>
      <c r="E23" s="7"/>
      <c r="F23" s="20"/>
      <c r="G23" s="20"/>
      <c r="H23" s="21"/>
    </row>
    <row r="24" spans="2:8" ht="13.5">
      <c r="B24" s="7"/>
      <c r="C24" s="7"/>
      <c r="D24" s="1"/>
      <c r="E24" s="7"/>
      <c r="F24" s="20"/>
      <c r="G24" s="20"/>
      <c r="H24" s="21"/>
    </row>
    <row r="25" spans="2:8" ht="13.5">
      <c r="B25" s="7"/>
      <c r="C25" s="7"/>
      <c r="D25" s="1"/>
      <c r="E25" s="7"/>
      <c r="F25" s="20"/>
      <c r="G25" s="20"/>
      <c r="H25" s="21"/>
    </row>
    <row r="26" spans="2:8" ht="13.5">
      <c r="B26" s="7"/>
      <c r="C26" s="5"/>
      <c r="D26" s="1"/>
      <c r="E26" s="7"/>
      <c r="F26" s="20"/>
      <c r="G26" s="20"/>
      <c r="H26" s="21"/>
    </row>
    <row r="27" spans="2:8" ht="13.5">
      <c r="B27" s="7"/>
      <c r="C27" s="7"/>
      <c r="D27" s="1"/>
      <c r="E27" s="7"/>
      <c r="F27" s="20"/>
      <c r="G27" s="20"/>
      <c r="H27" s="21"/>
    </row>
    <row r="28" spans="2:8" ht="13.5">
      <c r="B28" s="7"/>
      <c r="C28" s="7"/>
      <c r="D28" s="1"/>
      <c r="E28" s="7"/>
      <c r="F28" s="20"/>
      <c r="G28" s="20"/>
      <c r="H28" s="21"/>
    </row>
    <row r="29" spans="2:8" ht="13.5">
      <c r="B29" s="2"/>
      <c r="C29" s="2"/>
      <c r="D29" s="1"/>
      <c r="E29" s="7"/>
      <c r="F29" s="20"/>
      <c r="G29" s="20"/>
      <c r="H29" s="21"/>
    </row>
  </sheetData>
  <printOptions/>
  <pageMargins left="0.7500000000000001" right="0.7500000000000001" top="1" bottom="1" header="0.5" footer="0.5"/>
  <pageSetup fitToHeight="1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Mike Berrisford</cp:lastModifiedBy>
  <cp:lastPrinted>2011-01-12T09:13:13Z</cp:lastPrinted>
  <dcterms:created xsi:type="dcterms:W3CDTF">2010-04-14T15:08:34Z</dcterms:created>
  <dcterms:modified xsi:type="dcterms:W3CDTF">2011-01-12T09:13:32Z</dcterms:modified>
  <cp:category/>
  <cp:version/>
  <cp:contentType/>
  <cp:contentStatus/>
</cp:coreProperties>
</file>