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50" windowWidth="16335" windowHeight="10770"/>
  </bookViews>
  <sheets>
    <sheet name="Comparison_A" sheetId="7" r:id="rId1"/>
  </sheets>
  <definedNames>
    <definedName name="Print_Area_1">#REF!</definedName>
  </definedNames>
  <calcPr calcId="145621"/>
</workbook>
</file>

<file path=xl/calcChain.xml><?xml version="1.0" encoding="utf-8"?>
<calcChain xmlns="http://schemas.openxmlformats.org/spreadsheetml/2006/main">
  <c r="K70" i="7" l="1"/>
  <c r="K69" i="7"/>
  <c r="K68" i="7"/>
  <c r="K67" i="7"/>
  <c r="K66" i="7"/>
  <c r="K65" i="7"/>
  <c r="K64" i="7"/>
  <c r="K63" i="7"/>
  <c r="K62" i="7"/>
  <c r="K61" i="7"/>
  <c r="K60" i="7"/>
  <c r="K59" i="7"/>
  <c r="K58" i="7"/>
  <c r="K57" i="7"/>
  <c r="K56" i="7"/>
  <c r="K55" i="7"/>
  <c r="K54" i="7"/>
  <c r="K53" i="7"/>
  <c r="K52" i="7"/>
  <c r="K51" i="7"/>
  <c r="K50" i="7"/>
  <c r="K49" i="7"/>
  <c r="K48" i="7"/>
  <c r="K47" i="7"/>
  <c r="K46" i="7"/>
  <c r="K45" i="7"/>
  <c r="K44" i="7"/>
  <c r="K43" i="7"/>
  <c r="K42" i="7"/>
  <c r="K41" i="7"/>
  <c r="K40" i="7"/>
  <c r="K39" i="7"/>
  <c r="K38" i="7"/>
  <c r="K37" i="7"/>
  <c r="K36" i="7"/>
  <c r="K35" i="7"/>
  <c r="K34" i="7"/>
  <c r="K33" i="7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K8" i="7"/>
  <c r="P83" i="7"/>
  <c r="O82" i="7"/>
  <c r="N82" i="7"/>
  <c r="M82" i="7"/>
  <c r="L82" i="7"/>
  <c r="P81" i="7"/>
  <c r="P80" i="7"/>
  <c r="O79" i="7"/>
  <c r="N79" i="7"/>
  <c r="M79" i="7"/>
  <c r="L79" i="7"/>
  <c r="P78" i="7"/>
  <c r="P77" i="7"/>
  <c r="P76" i="7"/>
  <c r="M84" i="7" l="1"/>
  <c r="N84" i="7"/>
  <c r="L84" i="7"/>
  <c r="K71" i="7"/>
  <c r="P82" i="7"/>
  <c r="O84" i="7"/>
  <c r="P79" i="7"/>
  <c r="P84" i="7" s="1"/>
  <c r="I83" i="7"/>
  <c r="H82" i="7"/>
  <c r="G82" i="7"/>
  <c r="F82" i="7"/>
  <c r="E82" i="7"/>
  <c r="I81" i="7"/>
  <c r="I80" i="7"/>
  <c r="H79" i="7"/>
  <c r="G79" i="7"/>
  <c r="G84" i="7" s="1"/>
  <c r="N29" i="7" s="1"/>
  <c r="F79" i="7"/>
  <c r="E79" i="7"/>
  <c r="I78" i="7"/>
  <c r="I77" i="7"/>
  <c r="I76" i="7"/>
  <c r="D70" i="7"/>
  <c r="S70" i="7" s="1"/>
  <c r="D69" i="7"/>
  <c r="S69" i="7" s="1"/>
  <c r="D68" i="7"/>
  <c r="S68" i="7" s="1"/>
  <c r="D67" i="7"/>
  <c r="S67" i="7" s="1"/>
  <c r="D66" i="7"/>
  <c r="S66" i="7" s="1"/>
  <c r="D65" i="7"/>
  <c r="S65" i="7" s="1"/>
  <c r="D64" i="7"/>
  <c r="S64" i="7" s="1"/>
  <c r="D63" i="7"/>
  <c r="S63" i="7" s="1"/>
  <c r="D62" i="7"/>
  <c r="S62" i="7" s="1"/>
  <c r="D61" i="7"/>
  <c r="S61" i="7" s="1"/>
  <c r="D60" i="7"/>
  <c r="S60" i="7" s="1"/>
  <c r="D59" i="7"/>
  <c r="S59" i="7" s="1"/>
  <c r="D58" i="7"/>
  <c r="S58" i="7" s="1"/>
  <c r="D57" i="7"/>
  <c r="S57" i="7" s="1"/>
  <c r="D56" i="7"/>
  <c r="S56" i="7" s="1"/>
  <c r="D55" i="7"/>
  <c r="S55" i="7" s="1"/>
  <c r="D54" i="7"/>
  <c r="S54" i="7" s="1"/>
  <c r="D53" i="7"/>
  <c r="D52" i="7"/>
  <c r="S52" i="7" s="1"/>
  <c r="D51" i="7"/>
  <c r="S51" i="7" s="1"/>
  <c r="D50" i="7"/>
  <c r="S50" i="7" s="1"/>
  <c r="D49" i="7"/>
  <c r="S49" i="7" s="1"/>
  <c r="D48" i="7"/>
  <c r="S48" i="7" s="1"/>
  <c r="D47" i="7"/>
  <c r="S47" i="7" s="1"/>
  <c r="D46" i="7"/>
  <c r="S46" i="7" s="1"/>
  <c r="D45" i="7"/>
  <c r="S45" i="7" s="1"/>
  <c r="D44" i="7"/>
  <c r="S44" i="7" s="1"/>
  <c r="D43" i="7"/>
  <c r="S43" i="7" s="1"/>
  <c r="D42" i="7"/>
  <c r="S42" i="7" s="1"/>
  <c r="D41" i="7"/>
  <c r="S41" i="7" s="1"/>
  <c r="D40" i="7"/>
  <c r="S40" i="7" s="1"/>
  <c r="D39" i="7"/>
  <c r="S39" i="7" s="1"/>
  <c r="D38" i="7"/>
  <c r="S38" i="7" s="1"/>
  <c r="D37" i="7"/>
  <c r="S37" i="7" s="1"/>
  <c r="D36" i="7"/>
  <c r="S36" i="7" s="1"/>
  <c r="D35" i="7"/>
  <c r="S35" i="7" s="1"/>
  <c r="D34" i="7"/>
  <c r="S34" i="7" s="1"/>
  <c r="D33" i="7"/>
  <c r="S33" i="7" s="1"/>
  <c r="D32" i="7"/>
  <c r="S32" i="7" s="1"/>
  <c r="D31" i="7"/>
  <c r="S31" i="7" s="1"/>
  <c r="D30" i="7"/>
  <c r="S30" i="7" s="1"/>
  <c r="D29" i="7"/>
  <c r="S29" i="7" s="1"/>
  <c r="D28" i="7"/>
  <c r="S28" i="7" s="1"/>
  <c r="D27" i="7"/>
  <c r="S27" i="7" s="1"/>
  <c r="D26" i="7"/>
  <c r="S26" i="7" s="1"/>
  <c r="D25" i="7"/>
  <c r="S25" i="7" s="1"/>
  <c r="D24" i="7"/>
  <c r="S24" i="7" s="1"/>
  <c r="D23" i="7"/>
  <c r="S23" i="7" s="1"/>
  <c r="D22" i="7"/>
  <c r="S22" i="7" s="1"/>
  <c r="D21" i="7"/>
  <c r="S21" i="7" s="1"/>
  <c r="D20" i="7"/>
  <c r="S20" i="7" s="1"/>
  <c r="D19" i="7"/>
  <c r="S19" i="7" s="1"/>
  <c r="D18" i="7"/>
  <c r="S18" i="7" s="1"/>
  <c r="D17" i="7"/>
  <c r="S17" i="7" s="1"/>
  <c r="D16" i="7"/>
  <c r="S16" i="7" s="1"/>
  <c r="D15" i="7"/>
  <c r="S15" i="7" s="1"/>
  <c r="D14" i="7"/>
  <c r="S14" i="7" s="1"/>
  <c r="D13" i="7"/>
  <c r="S13" i="7" s="1"/>
  <c r="D12" i="7"/>
  <c r="S12" i="7" s="1"/>
  <c r="D11" i="7"/>
  <c r="S11" i="7" s="1"/>
  <c r="D10" i="7"/>
  <c r="S10" i="7" s="1"/>
  <c r="D9" i="7"/>
  <c r="S9" i="7" s="1"/>
  <c r="D8" i="7"/>
  <c r="S8" i="7" s="1"/>
  <c r="E84" i="7" l="1"/>
  <c r="L60" i="7" s="1"/>
  <c r="E15" i="7"/>
  <c r="L59" i="7"/>
  <c r="E8" i="7"/>
  <c r="L61" i="7"/>
  <c r="L25" i="7"/>
  <c r="E26" i="7"/>
  <c r="E28" i="7"/>
  <c r="L43" i="7"/>
  <c r="L36" i="7"/>
  <c r="E30" i="7"/>
  <c r="E23" i="7"/>
  <c r="L57" i="7"/>
  <c r="E22" i="7"/>
  <c r="L41" i="7"/>
  <c r="L51" i="7"/>
  <c r="E53" i="7"/>
  <c r="S53" i="7"/>
  <c r="H84" i="7"/>
  <c r="O52" i="7" s="1"/>
  <c r="E32" i="7"/>
  <c r="E10" i="7"/>
  <c r="L67" i="7"/>
  <c r="O66" i="7"/>
  <c r="O35" i="7"/>
  <c r="O70" i="7"/>
  <c r="O64" i="7"/>
  <c r="O41" i="7"/>
  <c r="O31" i="7"/>
  <c r="N58" i="7"/>
  <c r="N34" i="7"/>
  <c r="N15" i="7"/>
  <c r="O60" i="7"/>
  <c r="N49" i="7"/>
  <c r="H10" i="7"/>
  <c r="H38" i="7"/>
  <c r="H19" i="7"/>
  <c r="H51" i="7"/>
  <c r="H67" i="7"/>
  <c r="F84" i="7"/>
  <c r="F16" i="7" s="1"/>
  <c r="E24" i="7"/>
  <c r="E42" i="7"/>
  <c r="E38" i="7"/>
  <c r="E44" i="7"/>
  <c r="E54" i="7"/>
  <c r="E62" i="7"/>
  <c r="E11" i="7"/>
  <c r="E40" i="7"/>
  <c r="N70" i="7"/>
  <c r="N62" i="7"/>
  <c r="N54" i="7"/>
  <c r="N46" i="7"/>
  <c r="N38" i="7"/>
  <c r="L49" i="7"/>
  <c r="L33" i="7"/>
  <c r="O47" i="7"/>
  <c r="N27" i="7"/>
  <c r="L22" i="7"/>
  <c r="O18" i="7"/>
  <c r="N11" i="7"/>
  <c r="N55" i="7"/>
  <c r="L45" i="7"/>
  <c r="N25" i="7"/>
  <c r="N17" i="7"/>
  <c r="L47" i="7"/>
  <c r="O40" i="7"/>
  <c r="L48" i="7"/>
  <c r="L17" i="7"/>
  <c r="I82" i="7"/>
  <c r="E52" i="7"/>
  <c r="E39" i="7"/>
  <c r="E67" i="7"/>
  <c r="E16" i="7"/>
  <c r="E63" i="7"/>
  <c r="E47" i="7"/>
  <c r="E70" i="7"/>
  <c r="E9" i="7"/>
  <c r="E17" i="7"/>
  <c r="N68" i="7"/>
  <c r="N60" i="7"/>
  <c r="N52" i="7"/>
  <c r="N44" i="7"/>
  <c r="N36" i="7"/>
  <c r="N69" i="7"/>
  <c r="N61" i="7"/>
  <c r="N53" i="7"/>
  <c r="N45" i="7"/>
  <c r="N37" i="7"/>
  <c r="L30" i="7"/>
  <c r="N9" i="7"/>
  <c r="N63" i="7"/>
  <c r="L28" i="7"/>
  <c r="L20" i="7"/>
  <c r="O16" i="7"/>
  <c r="L68" i="7"/>
  <c r="N24" i="7"/>
  <c r="L13" i="7"/>
  <c r="N59" i="7"/>
  <c r="N31" i="7"/>
  <c r="N18" i="7"/>
  <c r="N10" i="7"/>
  <c r="N8" i="7"/>
  <c r="N67" i="7"/>
  <c r="N65" i="7"/>
  <c r="N43" i="7"/>
  <c r="N41" i="7"/>
  <c r="N35" i="7"/>
  <c r="N33" i="7"/>
  <c r="N30" i="7"/>
  <c r="N20" i="7"/>
  <c r="N14" i="7"/>
  <c r="N12" i="7"/>
  <c r="N51" i="7"/>
  <c r="N26" i="7"/>
  <c r="N23" i="7"/>
  <c r="N22" i="7"/>
  <c r="N28" i="7"/>
  <c r="N66" i="7"/>
  <c r="N50" i="7"/>
  <c r="N42" i="7"/>
  <c r="N39" i="7"/>
  <c r="O56" i="7"/>
  <c r="N16" i="7"/>
  <c r="H34" i="7"/>
  <c r="L70" i="7"/>
  <c r="L62" i="7"/>
  <c r="L56" i="7"/>
  <c r="L38" i="7"/>
  <c r="L27" i="7"/>
  <c r="L24" i="7"/>
  <c r="L21" i="7"/>
  <c r="L46" i="7"/>
  <c r="L26" i="7"/>
  <c r="L58" i="7"/>
  <c r="L54" i="7"/>
  <c r="L32" i="7"/>
  <c r="L31" i="7"/>
  <c r="L29" i="7"/>
  <c r="L19" i="7"/>
  <c r="L66" i="7"/>
  <c r="L42" i="7"/>
  <c r="L15" i="7"/>
  <c r="L10" i="7"/>
  <c r="L18" i="7"/>
  <c r="L14" i="7"/>
  <c r="L9" i="7"/>
  <c r="L44" i="7"/>
  <c r="L34" i="7"/>
  <c r="L16" i="7"/>
  <c r="L11" i="7"/>
  <c r="E14" i="7"/>
  <c r="E56" i="7"/>
  <c r="E50" i="7"/>
  <c r="E36" i="7"/>
  <c r="E27" i="7"/>
  <c r="E34" i="7"/>
  <c r="E55" i="7"/>
  <c r="E68" i="7"/>
  <c r="E31" i="7"/>
  <c r="E46" i="7"/>
  <c r="E60" i="7"/>
  <c r="E43" i="7"/>
  <c r="E66" i="7"/>
  <c r="N64" i="7"/>
  <c r="N56" i="7"/>
  <c r="N48" i="7"/>
  <c r="N40" i="7"/>
  <c r="N19" i="7"/>
  <c r="N13" i="7"/>
  <c r="L69" i="7"/>
  <c r="N47" i="7"/>
  <c r="L37" i="7"/>
  <c r="L52" i="7"/>
  <c r="N57" i="7"/>
  <c r="N32" i="7"/>
  <c r="N21" i="7"/>
  <c r="O68" i="7"/>
  <c r="L12" i="7"/>
  <c r="E49" i="7"/>
  <c r="E61" i="7"/>
  <c r="E65" i="7"/>
  <c r="E37" i="7"/>
  <c r="G8" i="7"/>
  <c r="G12" i="7"/>
  <c r="F12" i="7"/>
  <c r="H16" i="7"/>
  <c r="G16" i="7"/>
  <c r="G20" i="7"/>
  <c r="H24" i="7"/>
  <c r="G24" i="7"/>
  <c r="G28" i="7"/>
  <c r="H32" i="7"/>
  <c r="G32" i="7"/>
  <c r="G36" i="7"/>
  <c r="H40" i="7"/>
  <c r="G40" i="7"/>
  <c r="F40" i="7"/>
  <c r="G44" i="7"/>
  <c r="G48" i="7"/>
  <c r="G52" i="7"/>
  <c r="G56" i="7"/>
  <c r="G60" i="7"/>
  <c r="F60" i="7"/>
  <c r="G64" i="7"/>
  <c r="H68" i="7"/>
  <c r="G68" i="7"/>
  <c r="F36" i="7"/>
  <c r="F44" i="7"/>
  <c r="F68" i="7"/>
  <c r="E64" i="7"/>
  <c r="H9" i="7"/>
  <c r="G9" i="7"/>
  <c r="F9" i="7"/>
  <c r="G13" i="7"/>
  <c r="G17" i="7"/>
  <c r="G21" i="7"/>
  <c r="G25" i="7"/>
  <c r="G29" i="7"/>
  <c r="G33" i="7"/>
  <c r="G37" i="7"/>
  <c r="G41" i="7"/>
  <c r="G45" i="7"/>
  <c r="G49" i="7"/>
  <c r="G53" i="7"/>
  <c r="G57" i="7"/>
  <c r="G61" i="7"/>
  <c r="G65" i="7"/>
  <c r="G69" i="7"/>
  <c r="E29" i="7"/>
  <c r="E33" i="7"/>
  <c r="E21" i="7"/>
  <c r="E41" i="7"/>
  <c r="E57" i="7"/>
  <c r="E25" i="7"/>
  <c r="E13" i="7"/>
  <c r="E45" i="7"/>
  <c r="F23" i="7"/>
  <c r="G14" i="7"/>
  <c r="G35" i="7"/>
  <c r="G51" i="7"/>
  <c r="G50" i="7"/>
  <c r="G39" i="7"/>
  <c r="G67" i="7"/>
  <c r="G27" i="7"/>
  <c r="G26" i="7"/>
  <c r="G58" i="7"/>
  <c r="G34" i="7"/>
  <c r="G59" i="7"/>
  <c r="G42" i="7"/>
  <c r="G30" i="7"/>
  <c r="G38" i="7"/>
  <c r="G22" i="7"/>
  <c r="G19" i="7"/>
  <c r="G63" i="7"/>
  <c r="G55" i="7"/>
  <c r="G47" i="7"/>
  <c r="G54" i="7"/>
  <c r="G62" i="7"/>
  <c r="G31" i="7"/>
  <c r="G70" i="7"/>
  <c r="G46" i="7"/>
  <c r="G15" i="7"/>
  <c r="G18" i="7"/>
  <c r="G11" i="7"/>
  <c r="G43" i="7"/>
  <c r="G10" i="7"/>
  <c r="G23" i="7"/>
  <c r="G66" i="7"/>
  <c r="I79" i="7"/>
  <c r="D71" i="7"/>
  <c r="S71" i="7" s="1"/>
  <c r="I9" i="7" l="1"/>
  <c r="O14" i="7"/>
  <c r="L8" i="7"/>
  <c r="L23" i="7"/>
  <c r="L71" i="7" s="1"/>
  <c r="L50" i="7"/>
  <c r="H58" i="7"/>
  <c r="O44" i="7"/>
  <c r="L64" i="7"/>
  <c r="L53" i="7"/>
  <c r="E69" i="7"/>
  <c r="E58" i="7"/>
  <c r="E51" i="7"/>
  <c r="I51" i="7" s="1"/>
  <c r="T51" i="7" s="1"/>
  <c r="O33" i="7"/>
  <c r="L63" i="7"/>
  <c r="L65" i="7"/>
  <c r="E18" i="7"/>
  <c r="E19" i="7"/>
  <c r="E35" i="7"/>
  <c r="H35" i="7"/>
  <c r="O38" i="7"/>
  <c r="L35" i="7"/>
  <c r="E59" i="7"/>
  <c r="L39" i="7"/>
  <c r="L55" i="7"/>
  <c r="L40" i="7"/>
  <c r="E20" i="7"/>
  <c r="E12" i="7"/>
  <c r="E71" i="7" s="1"/>
  <c r="E48" i="7"/>
  <c r="F61" i="7"/>
  <c r="F8" i="7"/>
  <c r="H69" i="7"/>
  <c r="H53" i="7"/>
  <c r="H37" i="7"/>
  <c r="H21" i="7"/>
  <c r="H13" i="7"/>
  <c r="H60" i="7"/>
  <c r="I60" i="7" s="1"/>
  <c r="T60" i="7" s="1"/>
  <c r="H8" i="7"/>
  <c r="H70" i="7"/>
  <c r="H26" i="7"/>
  <c r="O32" i="7"/>
  <c r="O57" i="7"/>
  <c r="O55" i="7"/>
  <c r="H47" i="7"/>
  <c r="H31" i="7"/>
  <c r="I31" i="7" s="1"/>
  <c r="T31" i="7" s="1"/>
  <c r="H15" i="7"/>
  <c r="H30" i="7"/>
  <c r="O9" i="7"/>
  <c r="O59" i="7"/>
  <c r="O54" i="7"/>
  <c r="O46" i="7"/>
  <c r="O69" i="7"/>
  <c r="O50" i="7"/>
  <c r="P50" i="7" s="1"/>
  <c r="O13" i="7"/>
  <c r="O42" i="7"/>
  <c r="O67" i="7"/>
  <c r="H64" i="7"/>
  <c r="I40" i="7"/>
  <c r="H36" i="7"/>
  <c r="H28" i="7"/>
  <c r="H20" i="7"/>
  <c r="O45" i="7"/>
  <c r="O27" i="7"/>
  <c r="H66" i="7"/>
  <c r="H50" i="7"/>
  <c r="H18" i="7"/>
  <c r="O28" i="7"/>
  <c r="N71" i="7"/>
  <c r="F65" i="7"/>
  <c r="I65" i="7" s="1"/>
  <c r="O53" i="7"/>
  <c r="O8" i="7"/>
  <c r="O17" i="7"/>
  <c r="O19" i="7"/>
  <c r="O48" i="7"/>
  <c r="O29" i="7"/>
  <c r="O63" i="7"/>
  <c r="H59" i="7"/>
  <c r="H43" i="7"/>
  <c r="H27" i="7"/>
  <c r="H11" i="7"/>
  <c r="H22" i="7"/>
  <c r="I22" i="7" s="1"/>
  <c r="O25" i="7"/>
  <c r="O30" i="7"/>
  <c r="O58" i="7"/>
  <c r="O49" i="7"/>
  <c r="O22" i="7"/>
  <c r="O51" i="7"/>
  <c r="O15" i="7"/>
  <c r="O43" i="7"/>
  <c r="H61" i="7"/>
  <c r="H45" i="7"/>
  <c r="H29" i="7"/>
  <c r="H52" i="7"/>
  <c r="H44" i="7"/>
  <c r="H54" i="7"/>
  <c r="H63" i="7"/>
  <c r="I84" i="7"/>
  <c r="H65" i="7"/>
  <c r="H57" i="7"/>
  <c r="H49" i="7"/>
  <c r="H41" i="7"/>
  <c r="H33" i="7"/>
  <c r="H25" i="7"/>
  <c r="H17" i="7"/>
  <c r="H56" i="7"/>
  <c r="H48" i="7"/>
  <c r="H12" i="7"/>
  <c r="O36" i="7"/>
  <c r="O65" i="7"/>
  <c r="O10" i="7"/>
  <c r="H62" i="7"/>
  <c r="H42" i="7"/>
  <c r="O24" i="7"/>
  <c r="O12" i="7"/>
  <c r="O26" i="7"/>
  <c r="O39" i="7"/>
  <c r="O20" i="7"/>
  <c r="H55" i="7"/>
  <c r="H39" i="7"/>
  <c r="H23" i="7"/>
  <c r="I23" i="7" s="1"/>
  <c r="H46" i="7"/>
  <c r="H14" i="7"/>
  <c r="O21" i="7"/>
  <c r="O11" i="7"/>
  <c r="O37" i="7"/>
  <c r="O61" i="7"/>
  <c r="O23" i="7"/>
  <c r="O62" i="7"/>
  <c r="O34" i="7"/>
  <c r="I36" i="7"/>
  <c r="I68" i="7"/>
  <c r="M46" i="7"/>
  <c r="P46" i="7" s="1"/>
  <c r="M30" i="7"/>
  <c r="P30" i="7" s="1"/>
  <c r="M58" i="7"/>
  <c r="P58" i="7" s="1"/>
  <c r="M54" i="7"/>
  <c r="P54" i="7" s="1"/>
  <c r="M31" i="7"/>
  <c r="P31" i="7" s="1"/>
  <c r="M17" i="7"/>
  <c r="P17" i="7" s="1"/>
  <c r="M10" i="7"/>
  <c r="P10" i="7" s="1"/>
  <c r="M66" i="7"/>
  <c r="P66" i="7" s="1"/>
  <c r="M42" i="7"/>
  <c r="P42" i="7" s="1"/>
  <c r="M34" i="7"/>
  <c r="P34" i="7" s="1"/>
  <c r="M22" i="7"/>
  <c r="P22" i="7" s="1"/>
  <c r="M23" i="7"/>
  <c r="M62" i="7"/>
  <c r="M50" i="7"/>
  <c r="M38" i="7"/>
  <c r="P38" i="7" s="1"/>
  <c r="M14" i="7"/>
  <c r="P14" i="7" s="1"/>
  <c r="M70" i="7"/>
  <c r="P70" i="7" s="1"/>
  <c r="M48" i="7"/>
  <c r="M36" i="7"/>
  <c r="P36" i="7" s="1"/>
  <c r="M68" i="7"/>
  <c r="P68" i="7" s="1"/>
  <c r="M25" i="7"/>
  <c r="M52" i="7"/>
  <c r="M24" i="7"/>
  <c r="P24" i="7" s="1"/>
  <c r="M12" i="7"/>
  <c r="M39" i="7"/>
  <c r="M55" i="7"/>
  <c r="M18" i="7"/>
  <c r="P18" i="7" s="1"/>
  <c r="M26" i="7"/>
  <c r="M61" i="7"/>
  <c r="M28" i="7"/>
  <c r="P28" i="7" s="1"/>
  <c r="M35" i="7"/>
  <c r="P35" i="7" s="1"/>
  <c r="M43" i="7"/>
  <c r="M51" i="7"/>
  <c r="P51" i="7" s="1"/>
  <c r="M59" i="7"/>
  <c r="M67" i="7"/>
  <c r="P67" i="7" s="1"/>
  <c r="M41" i="7"/>
  <c r="P41" i="7" s="1"/>
  <c r="M57" i="7"/>
  <c r="F10" i="7"/>
  <c r="I10" i="7" s="1"/>
  <c r="F15" i="7"/>
  <c r="F41" i="7"/>
  <c r="I41" i="7" s="1"/>
  <c r="T41" i="7" s="1"/>
  <c r="F21" i="7"/>
  <c r="I21" i="7" s="1"/>
  <c r="F22" i="7"/>
  <c r="F30" i="7"/>
  <c r="I30" i="7" s="1"/>
  <c r="F59" i="7"/>
  <c r="F26" i="7"/>
  <c r="F48" i="7"/>
  <c r="M32" i="7"/>
  <c r="P32" i="7" s="1"/>
  <c r="F57" i="7"/>
  <c r="F47" i="7"/>
  <c r="F51" i="7"/>
  <c r="M44" i="7"/>
  <c r="P44" i="7" s="1"/>
  <c r="M40" i="7"/>
  <c r="P40" i="7" s="1"/>
  <c r="M47" i="7"/>
  <c r="P47" i="7" s="1"/>
  <c r="M63" i="7"/>
  <c r="P63" i="7" s="1"/>
  <c r="M45" i="7"/>
  <c r="M21" i="7"/>
  <c r="M33" i="7"/>
  <c r="P33" i="7" s="1"/>
  <c r="M49" i="7"/>
  <c r="M65" i="7"/>
  <c r="F11" i="7"/>
  <c r="F18" i="7"/>
  <c r="F62" i="7"/>
  <c r="I62" i="7" s="1"/>
  <c r="F54" i="7"/>
  <c r="I54" i="7" s="1"/>
  <c r="T54" i="7" s="1"/>
  <c r="F19" i="7"/>
  <c r="I19" i="7" s="1"/>
  <c r="F38" i="7"/>
  <c r="I38" i="7" s="1"/>
  <c r="F42" i="7"/>
  <c r="F33" i="7"/>
  <c r="I33" i="7" s="1"/>
  <c r="T33" i="7" s="1"/>
  <c r="F35" i="7"/>
  <c r="I35" i="7" s="1"/>
  <c r="M8" i="7"/>
  <c r="M64" i="7"/>
  <c r="M16" i="7"/>
  <c r="M56" i="7"/>
  <c r="P56" i="7" s="1"/>
  <c r="M9" i="7"/>
  <c r="M13" i="7"/>
  <c r="M37" i="7"/>
  <c r="P37" i="7" s="1"/>
  <c r="M69" i="7"/>
  <c r="P69" i="7" s="1"/>
  <c r="F66" i="7"/>
  <c r="F43" i="7"/>
  <c r="F46" i="7"/>
  <c r="I46" i="7" s="1"/>
  <c r="T46" i="7" s="1"/>
  <c r="F31" i="7"/>
  <c r="F55" i="7"/>
  <c r="F34" i="7"/>
  <c r="I34" i="7" s="1"/>
  <c r="F27" i="7"/>
  <c r="I27" i="7" s="1"/>
  <c r="F29" i="7"/>
  <c r="F50" i="7"/>
  <c r="F56" i="7"/>
  <c r="I56" i="7" s="1"/>
  <c r="T56" i="7" s="1"/>
  <c r="F14" i="7"/>
  <c r="I14" i="7" s="1"/>
  <c r="M60" i="7"/>
  <c r="P60" i="7" s="1"/>
  <c r="M11" i="7"/>
  <c r="M15" i="7"/>
  <c r="P15" i="7" s="1"/>
  <c r="M19" i="7"/>
  <c r="P19" i="7" s="1"/>
  <c r="M27" i="7"/>
  <c r="P27" i="7" s="1"/>
  <c r="M53" i="7"/>
  <c r="M20" i="7"/>
  <c r="P20" i="7" s="1"/>
  <c r="M29" i="7"/>
  <c r="P29" i="7" s="1"/>
  <c r="F70" i="7"/>
  <c r="F63" i="7"/>
  <c r="F58" i="7"/>
  <c r="I58" i="7" s="1"/>
  <c r="F67" i="7"/>
  <c r="I67" i="7" s="1"/>
  <c r="T67" i="7" s="1"/>
  <c r="F39" i="7"/>
  <c r="F49" i="7"/>
  <c r="I49" i="7" s="1"/>
  <c r="I70" i="7"/>
  <c r="T70" i="7" s="1"/>
  <c r="F69" i="7"/>
  <c r="I69" i="7" s="1"/>
  <c r="F25" i="7"/>
  <c r="I25" i="7" s="1"/>
  <c r="F13" i="7"/>
  <c r="F20" i="7"/>
  <c r="F64" i="7"/>
  <c r="P16" i="7"/>
  <c r="F37" i="7"/>
  <c r="I55" i="7"/>
  <c r="F53" i="7"/>
  <c r="F45" i="7"/>
  <c r="I45" i="7" s="1"/>
  <c r="F17" i="7"/>
  <c r="F32" i="7"/>
  <c r="I32" i="7" s="1"/>
  <c r="F24" i="7"/>
  <c r="I24" i="7" s="1"/>
  <c r="F52" i="7"/>
  <c r="I44" i="7"/>
  <c r="F28" i="7"/>
  <c r="I28" i="7" s="1"/>
  <c r="I16" i="7"/>
  <c r="P52" i="7"/>
  <c r="I13" i="7"/>
  <c r="I61" i="7"/>
  <c r="G71" i="7"/>
  <c r="P23" i="7" l="1"/>
  <c r="T23" i="7" s="1"/>
  <c r="I64" i="7"/>
  <c r="P64" i="7"/>
  <c r="I48" i="7"/>
  <c r="T48" i="7" s="1"/>
  <c r="P55" i="7"/>
  <c r="T55" i="7" s="1"/>
  <c r="I12" i="7"/>
  <c r="T24" i="7"/>
  <c r="I53" i="7"/>
  <c r="I66" i="7"/>
  <c r="P9" i="7"/>
  <c r="T9" i="7" s="1"/>
  <c r="I47" i="7"/>
  <c r="I26" i="7"/>
  <c r="T26" i="7" s="1"/>
  <c r="P61" i="7"/>
  <c r="T61" i="7" s="1"/>
  <c r="T28" i="7"/>
  <c r="T32" i="7"/>
  <c r="I39" i="7"/>
  <c r="I29" i="7"/>
  <c r="T29" i="7" s="1"/>
  <c r="T35" i="7"/>
  <c r="T19" i="7"/>
  <c r="I11" i="7"/>
  <c r="P21" i="7"/>
  <c r="T21" i="7" s="1"/>
  <c r="I57" i="7"/>
  <c r="I59" i="7"/>
  <c r="P43" i="7"/>
  <c r="P26" i="7"/>
  <c r="P12" i="7"/>
  <c r="T12" i="7" s="1"/>
  <c r="O71" i="7"/>
  <c r="I42" i="7"/>
  <c r="T42" i="7" s="1"/>
  <c r="P48" i="7"/>
  <c r="H71" i="7"/>
  <c r="I37" i="7"/>
  <c r="T37" i="7" s="1"/>
  <c r="T25" i="7"/>
  <c r="T22" i="7"/>
  <c r="T40" i="7"/>
  <c r="T65" i="7"/>
  <c r="T27" i="7"/>
  <c r="P65" i="7"/>
  <c r="T30" i="7"/>
  <c r="T36" i="7"/>
  <c r="I17" i="7"/>
  <c r="T17" i="7" s="1"/>
  <c r="T34" i="7"/>
  <c r="I20" i="7"/>
  <c r="T20" i="7" s="1"/>
  <c r="T69" i="7"/>
  <c r="T58" i="7"/>
  <c r="I43" i="7"/>
  <c r="T43" i="7" s="1"/>
  <c r="P13" i="7"/>
  <c r="P49" i="7"/>
  <c r="T49" i="7" s="1"/>
  <c r="P59" i="7"/>
  <c r="T59" i="7" s="1"/>
  <c r="T68" i="7"/>
  <c r="T13" i="7"/>
  <c r="T44" i="7"/>
  <c r="F71" i="7"/>
  <c r="T14" i="7"/>
  <c r="P45" i="7"/>
  <c r="T45" i="7" s="1"/>
  <c r="I15" i="7"/>
  <c r="T15" i="7" s="1"/>
  <c r="T10" i="7"/>
  <c r="T16" i="7"/>
  <c r="I52" i="7"/>
  <c r="T52" i="7" s="1"/>
  <c r="I63" i="7"/>
  <c r="T63" i="7" s="1"/>
  <c r="P53" i="7"/>
  <c r="P11" i="7"/>
  <c r="T11" i="7" s="1"/>
  <c r="I50" i="7"/>
  <c r="T50" i="7" s="1"/>
  <c r="T66" i="7"/>
  <c r="T38" i="7"/>
  <c r="I18" i="7"/>
  <c r="T18" i="7" s="1"/>
  <c r="T47" i="7"/>
  <c r="P57" i="7"/>
  <c r="P39" i="7"/>
  <c r="T39" i="7" s="1"/>
  <c r="P25" i="7"/>
  <c r="P62" i="7"/>
  <c r="T62" i="7" s="1"/>
  <c r="M71" i="7"/>
  <c r="I8" i="7"/>
  <c r="P8" i="7"/>
  <c r="T57" i="7" l="1"/>
  <c r="T53" i="7"/>
  <c r="T64" i="7"/>
  <c r="I71" i="7"/>
  <c r="T71" i="7" s="1"/>
  <c r="T8" i="7"/>
  <c r="P71" i="7"/>
</calcChain>
</file>

<file path=xl/sharedStrings.xml><?xml version="1.0" encoding="utf-8"?>
<sst xmlns="http://schemas.openxmlformats.org/spreadsheetml/2006/main" count="188" uniqueCount="91">
  <si>
    <t>Grand Total</t>
  </si>
  <si>
    <t>Sum of Supply Points</t>
  </si>
  <si>
    <t xml:space="preserve">Shipper 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</si>
  <si>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</si>
  <si>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</si>
  <si>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</si>
  <si>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</si>
  <si>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</si>
  <si>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</si>
  <si>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</si>
  <si>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</si>
  <si>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</si>
  <si>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</si>
  <si>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</si>
  <si>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</si>
  <si>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</si>
  <si>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</si>
  <si>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</si>
  <si>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</si>
  <si>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</si>
  <si>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</si>
  <si>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</si>
  <si>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</si>
  <si>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</si>
  <si>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</si>
  <si>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</si>
  <si>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</si>
  <si>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</si>
  <si>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</si>
  <si>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</si>
  <si>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</si>
  <si>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</si>
  <si>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</si>
  <si>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</si>
  <si>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</si>
  <si>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</si>
  <si>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</si>
  <si>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</si>
  <si>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</si>
  <si>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</si>
  <si>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</si>
  <si>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</si>
  <si>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</si>
  <si>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</si>
  <si>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</si>
  <si>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</si>
  <si>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</si>
  <si>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</si>
  <si>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</si>
  <si>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</si>
  <si>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</si>
  <si>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</si>
  <si>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</si>
  <si>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</si>
  <si>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</si>
  <si>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</si>
  <si>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</si>
  <si>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</si>
  <si>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</si>
  <si>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</si>
  <si>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</si>
  <si>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</si>
  <si>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</si>
  <si>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</si>
  <si>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</si>
  <si>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</si>
  <si>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Sum of Supply Point SOQ @ 1.10.15</t>
  </si>
  <si>
    <t>% share</t>
  </si>
  <si>
    <t>Direct Code Services Costs (£'000; 14/15 prices)</t>
  </si>
  <si>
    <t>2017/18</t>
  </si>
  <si>
    <t>2018/19</t>
  </si>
  <si>
    <t>2019/20</t>
  </si>
  <si>
    <t>2020/21</t>
  </si>
  <si>
    <t>TOTAL</t>
  </si>
  <si>
    <t>A</t>
  </si>
  <si>
    <t>E</t>
  </si>
  <si>
    <t>F</t>
  </si>
  <si>
    <t>H</t>
  </si>
  <si>
    <t>I</t>
  </si>
  <si>
    <t>P</t>
  </si>
  <si>
    <t>Q</t>
  </si>
  <si>
    <t>W</t>
  </si>
  <si>
    <t>Key:</t>
  </si>
  <si>
    <t>SOQ / SPC Delta</t>
  </si>
  <si>
    <t>£'000</t>
  </si>
  <si>
    <t>Lesser share by SOQ cf. to SPC</t>
  </si>
  <si>
    <t>Equal share by SOQ cf. to SPC</t>
  </si>
  <si>
    <t>Greater share by SOQ cf. to SPC</t>
  </si>
  <si>
    <t>UNC FGO WORKGROUP (CHARGING) 5TH SEPTEMBER 2016</t>
  </si>
  <si>
    <t>COMPARATIVE APPORTIONMENT OF SHIPPER COSTS</t>
  </si>
  <si>
    <t>COMPARISON A: SOQ AND SP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</si>
</sst>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0.000%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color theme="7"/>
      <name val="Arial"/>
      <family val="2"/>
    </font>
    <font>
      <b/>
      <sz val="10"/>
      <color rgb="FF7030A0"/>
      <name val="Arial"/>
      <family val="2"/>
    </font>
    <font>
      <b/>
      <sz val="10"/>
      <color rgb="FF00B050"/>
      <name val="Arial"/>
      <family val="2"/>
    </font>
    <font>
      <b/>
      <sz val="10"/>
      <color theme="9" tint="-0.24997711111789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-0.2499465926084170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2">
    <xf numFmtId="0" fontId="1" fillId="0" borderId="0" xfId="0" applyFont="1"/>
    <xf numFmtId="165" fontId="1" fillId="0" borderId="0" xfId="1" applyNumberFormat="1" applyFont="1"/>
    <xf numFmtId="0" fontId="1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3" fillId="2" borderId="11" xfId="0" applyFont="1" applyFill="1" applyBorder="1"/>
    <xf numFmtId="10" fontId="1" fillId="0" borderId="3" xfId="2" applyNumberFormat="1" applyFont="1" applyBorder="1"/>
    <xf numFmtId="10" fontId="1" fillId="0" borderId="5" xfId="2" applyNumberFormat="1" applyFont="1" applyBorder="1"/>
    <xf numFmtId="10" fontId="1" fillId="0" borderId="8" xfId="2" applyNumberFormat="1" applyFont="1" applyBorder="1"/>
    <xf numFmtId="0" fontId="3" fillId="3" borderId="9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3" fontId="1" fillId="0" borderId="12" xfId="0" applyNumberFormat="1" applyFont="1" applyBorder="1"/>
    <xf numFmtId="3" fontId="1" fillId="0" borderId="13" xfId="0" applyNumberFormat="1" applyFont="1" applyBorder="1"/>
    <xf numFmtId="10" fontId="1" fillId="0" borderId="12" xfId="0" applyNumberFormat="1" applyFont="1" applyBorder="1" applyAlignment="1">
      <alignment horizontal="center"/>
    </xf>
    <xf numFmtId="10" fontId="1" fillId="0" borderId="13" xfId="0" applyNumberFormat="1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/>
    <xf numFmtId="0" fontId="3" fillId="2" borderId="1" xfId="0" applyFont="1" applyFill="1" applyBorder="1" applyAlignment="1">
      <alignment horizontal="left"/>
    </xf>
    <xf numFmtId="165" fontId="3" fillId="0" borderId="10" xfId="1" applyNumberFormat="1" applyFont="1" applyBorder="1"/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165" fontId="1" fillId="0" borderId="12" xfId="1" applyNumberFormat="1" applyFont="1" applyBorder="1"/>
    <xf numFmtId="165" fontId="1" fillId="0" borderId="13" xfId="1" applyNumberFormat="1" applyFont="1" applyBorder="1"/>
    <xf numFmtId="165" fontId="1" fillId="0" borderId="14" xfId="1" applyNumberFormat="1" applyFont="1" applyBorder="1"/>
    <xf numFmtId="10" fontId="3" fillId="0" borderId="1" xfId="2" applyNumberFormat="1" applyFont="1" applyBorder="1"/>
    <xf numFmtId="165" fontId="1" fillId="0" borderId="1" xfId="1" applyNumberFormat="1" applyFont="1" applyBorder="1"/>
    <xf numFmtId="3" fontId="1" fillId="0" borderId="5" xfId="0" applyNumberFormat="1" applyFont="1" applyBorder="1"/>
    <xf numFmtId="166" fontId="1" fillId="0" borderId="7" xfId="2" applyNumberFormat="1" applyFont="1" applyBorder="1"/>
    <xf numFmtId="3" fontId="1" fillId="0" borderId="3" xfId="0" applyNumberFormat="1" applyFont="1" applyBorder="1"/>
    <xf numFmtId="0" fontId="1" fillId="0" borderId="1" xfId="0" applyFont="1" applyBorder="1"/>
    <xf numFmtId="3" fontId="1" fillId="0" borderId="2" xfId="0" applyNumberFormat="1" applyFont="1" applyBorder="1"/>
    <xf numFmtId="3" fontId="1" fillId="0" borderId="4" xfId="0" applyNumberFormat="1" applyFont="1" applyBorder="1"/>
    <xf numFmtId="3" fontId="3" fillId="0" borderId="9" xfId="0" applyNumberFormat="1" applyFont="1" applyBorder="1"/>
    <xf numFmtId="3" fontId="1" fillId="0" borderId="0" xfId="0" applyNumberFormat="1" applyFont="1" applyBorder="1"/>
    <xf numFmtId="3" fontId="3" fillId="0" borderId="0" xfId="0" applyNumberFormat="1" applyFont="1" applyBorder="1"/>
    <xf numFmtId="0" fontId="3" fillId="2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1" fillId="4" borderId="1" xfId="0" applyFont="1" applyFill="1" applyBorder="1"/>
    <xf numFmtId="0" fontId="1" fillId="5" borderId="1" xfId="0" applyFont="1" applyFill="1" applyBorder="1"/>
    <xf numFmtId="0" fontId="4" fillId="6" borderId="1" xfId="0" applyFont="1" applyFill="1" applyBorder="1"/>
    <xf numFmtId="0" fontId="3" fillId="2" borderId="10" xfId="0" applyFont="1" applyFill="1" applyBorder="1"/>
    <xf numFmtId="0" fontId="3" fillId="2" borderId="12" xfId="0" applyFont="1" applyFill="1" applyBorder="1" applyAlignment="1">
      <alignment horizontal="center" wrapText="1"/>
    </xf>
    <xf numFmtId="10" fontId="5" fillId="0" borderId="12" xfId="0" applyNumberFormat="1" applyFont="1" applyBorder="1"/>
    <xf numFmtId="3" fontId="5" fillId="0" borderId="3" xfId="0" applyNumberFormat="1" applyFont="1" applyBorder="1"/>
    <xf numFmtId="10" fontId="6" fillId="0" borderId="13" xfId="0" applyNumberFormat="1" applyFont="1" applyBorder="1"/>
    <xf numFmtId="3" fontId="6" fillId="0" borderId="5" xfId="0" applyNumberFormat="1" applyFont="1" applyBorder="1"/>
    <xf numFmtId="10" fontId="7" fillId="0" borderId="13" xfId="0" applyNumberFormat="1" applyFont="1" applyBorder="1"/>
    <xf numFmtId="3" fontId="7" fillId="0" borderId="5" xfId="0" applyNumberFormat="1" applyFont="1" applyBorder="1"/>
    <xf numFmtId="10" fontId="5" fillId="0" borderId="13" xfId="0" applyNumberFormat="1" applyFont="1" applyBorder="1"/>
    <xf numFmtId="3" fontId="5" fillId="0" borderId="5" xfId="0" applyNumberFormat="1" applyFont="1" applyBorder="1"/>
    <xf numFmtId="10" fontId="7" fillId="0" borderId="14" xfId="0" applyNumberFormat="1" applyFont="1" applyBorder="1"/>
    <xf numFmtId="3" fontId="7" fillId="0" borderId="8" xfId="0" applyNumberFormat="1" applyFont="1" applyBorder="1"/>
    <xf numFmtId="10" fontId="6" fillId="0" borderId="8" xfId="0" applyNumberFormat="1" applyFont="1" applyBorder="1"/>
    <xf numFmtId="3" fontId="6" fillId="0" borderId="14" xfId="0" applyNumberFormat="1" applyFont="1" applyBorder="1"/>
    <xf numFmtId="0" fontId="3" fillId="7" borderId="15" xfId="0" applyFont="1" applyFill="1" applyBorder="1"/>
    <xf numFmtId="165" fontId="1" fillId="7" borderId="16" xfId="1" applyNumberFormat="1" applyFont="1" applyFill="1" applyBorder="1"/>
    <xf numFmtId="0" fontId="1" fillId="7" borderId="17" xfId="0" applyFont="1" applyFill="1" applyBorder="1"/>
    <xf numFmtId="0" fontId="3" fillId="7" borderId="18" xfId="0" applyFont="1" applyFill="1" applyBorder="1"/>
    <xf numFmtId="165" fontId="1" fillId="7" borderId="19" xfId="1" applyNumberFormat="1" applyFont="1" applyFill="1" applyBorder="1"/>
    <xf numFmtId="0" fontId="1" fillId="7" borderId="20" xfId="0" applyFont="1" applyFill="1" applyBorder="1"/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165" fontId="1" fillId="7" borderId="0" xfId="1" applyNumberFormat="1" applyFont="1" applyFill="1" applyBorder="1"/>
    <xf numFmtId="0" fontId="3" fillId="7" borderId="21" xfId="0" applyFont="1" applyFill="1" applyBorder="1"/>
    <xf numFmtId="0" fontId="1" fillId="7" borderId="22" xfId="0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A0"/>
      <rgbColor rgb="006CB6FF"/>
      <rgbColor rgb="00000000"/>
      <rgbColor rgb="00000080"/>
      <rgbColor rgb="00FFFFCE"/>
      <rgbColor rgb="00CCFFFF"/>
      <rgbColor rgb="00FFFFCC"/>
      <rgbColor rgb="00C0C0C0"/>
      <rgbColor rgb="007A00F4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T84"/>
  <sheetViews>
    <sheetView tabSelected="1" workbookViewId="0">
      <selection activeCell="F4" sqref="F4"/>
    </sheetView>
  </sheetViews>
  <sheetFormatPr defaultRowHeight="12.75" x14ac:dyDescent="0.2"/>
  <cols>
    <col min="1" max="1" width="5.140625" customWidth="1"/>
    <col min="2" max="2" width="13" customWidth="1"/>
    <col min="3" max="3" width="34.28515625" style="1" customWidth="1"/>
    <col min="4" max="4" width="8" bestFit="1" customWidth="1"/>
    <col min="10" max="10" width="20.7109375" bestFit="1" customWidth="1"/>
    <col min="11" max="11" width="9.28515625" bestFit="1" customWidth="1"/>
    <col min="18" max="18" width="17.42578125" customWidth="1"/>
    <col min="19" max="19" width="12.28515625" customWidth="1"/>
    <col min="20" max="20" width="11.140625" customWidth="1"/>
  </cols>
  <sheetData>
    <row r="1" spans="2:20" ht="13.5" thickBot="1" x14ac:dyDescent="0.25"/>
    <row r="2" spans="2:20" x14ac:dyDescent="0.2">
      <c r="B2" s="57" t="s">
        <v>88</v>
      </c>
      <c r="C2" s="58"/>
      <c r="D2" s="59"/>
    </row>
    <row r="3" spans="2:20" x14ac:dyDescent="0.2">
      <c r="B3" s="70" t="s">
        <v>89</v>
      </c>
      <c r="C3" s="69"/>
      <c r="D3" s="71"/>
    </row>
    <row r="4" spans="2:20" ht="13.5" thickBot="1" x14ac:dyDescent="0.25">
      <c r="B4" s="60" t="s">
        <v>90</v>
      </c>
      <c r="C4" s="61"/>
      <c r="D4" s="62"/>
    </row>
    <row r="5" spans="2:20" x14ac:dyDescent="0.2">
      <c r="J5" s="1"/>
    </row>
    <row r="6" spans="2:20" x14ac:dyDescent="0.2">
      <c r="E6" s="66" t="s">
        <v>68</v>
      </c>
      <c r="F6" s="67"/>
      <c r="G6" s="67"/>
      <c r="H6" s="67"/>
      <c r="I6" s="68"/>
      <c r="J6" s="1"/>
      <c r="L6" s="66" t="s">
        <v>68</v>
      </c>
      <c r="M6" s="67"/>
      <c r="N6" s="67"/>
      <c r="O6" s="67"/>
      <c r="P6" s="68"/>
      <c r="Q6" s="36"/>
      <c r="R6" s="63" t="s">
        <v>83</v>
      </c>
      <c r="S6" s="64"/>
      <c r="T6" s="65"/>
    </row>
    <row r="7" spans="2:20" x14ac:dyDescent="0.2">
      <c r="B7" s="3" t="s">
        <v>2</v>
      </c>
      <c r="C7" s="3" t="s">
        <v>66</v>
      </c>
      <c r="D7" s="4" t="s">
        <v>67</v>
      </c>
      <c r="E7" s="9" t="s">
        <v>69</v>
      </c>
      <c r="F7" s="9" t="s">
        <v>70</v>
      </c>
      <c r="G7" s="9" t="s">
        <v>71</v>
      </c>
      <c r="H7" s="9" t="s">
        <v>72</v>
      </c>
      <c r="I7" s="8" t="s">
        <v>73</v>
      </c>
      <c r="J7" s="3" t="s">
        <v>1</v>
      </c>
      <c r="K7" s="43" t="s">
        <v>67</v>
      </c>
      <c r="L7" s="9" t="s">
        <v>69</v>
      </c>
      <c r="M7" s="9" t="s">
        <v>70</v>
      </c>
      <c r="N7" s="9" t="s">
        <v>71</v>
      </c>
      <c r="O7" s="9" t="s">
        <v>72</v>
      </c>
      <c r="P7" s="9" t="s">
        <v>73</v>
      </c>
      <c r="Q7" s="36"/>
      <c r="R7" s="3" t="s">
        <v>2</v>
      </c>
      <c r="S7" s="35" t="s">
        <v>67</v>
      </c>
      <c r="T7" s="44" t="s">
        <v>84</v>
      </c>
    </row>
    <row r="8" spans="2:20" x14ac:dyDescent="0.2">
      <c r="B8" s="18" t="s">
        <v>3</v>
      </c>
      <c r="C8" s="21">
        <v>45286197434</v>
      </c>
      <c r="D8" s="5">
        <f t="shared" ref="D8:D39" si="0">C8/$C$71</f>
        <v>5.3667691367956301E-2</v>
      </c>
      <c r="E8" s="10">
        <f t="shared" ref="E8:E39" si="1">$E$84*D8</f>
        <v>417.02479577470444</v>
      </c>
      <c r="F8" s="10">
        <f t="shared" ref="F8:F39" si="2">$F$84*D8</f>
        <v>363.33921517629216</v>
      </c>
      <c r="G8" s="10">
        <f t="shared" ref="G8:G39" si="3">$G$84*D8</f>
        <v>358.11555988314439</v>
      </c>
      <c r="H8" s="10">
        <f t="shared" ref="H8:H39" si="4">$H$84*D8</f>
        <v>354.07259380009168</v>
      </c>
      <c r="I8" s="30">
        <f t="shared" ref="I8:I39" si="5">SUM(E8:H8)</f>
        <v>1492.5521646342327</v>
      </c>
      <c r="J8" s="21">
        <v>102065</v>
      </c>
      <c r="K8" s="5">
        <f>J8/$J$71</f>
        <v>4.6729782816048926E-3</v>
      </c>
      <c r="L8" s="28">
        <f t="shared" ref="L8:L39" si="6">$E$84*K8</f>
        <v>36.311377737210819</v>
      </c>
      <c r="M8" s="10">
        <f t="shared" ref="M8:M39" si="7">$F$84*K8</f>
        <v>31.636841796178725</v>
      </c>
      <c r="N8" s="10">
        <f t="shared" ref="N8:N39" si="8">$G$84*K8</f>
        <v>31.182005243435846</v>
      </c>
      <c r="O8" s="10">
        <f t="shared" ref="O8:O39" si="9">$H$84*K8</f>
        <v>30.829974212888278</v>
      </c>
      <c r="P8" s="10">
        <f t="shared" ref="P8:P39" si="10">SUM(L8:O8)</f>
        <v>129.96019898971369</v>
      </c>
      <c r="Q8" s="33"/>
      <c r="R8" s="37" t="s">
        <v>3</v>
      </c>
      <c r="S8" s="45">
        <f t="shared" ref="S8:S39" si="11">SUM(D8-K8)</f>
        <v>4.8994713086351407E-2</v>
      </c>
      <c r="T8" s="46">
        <f t="shared" ref="T8:T39" si="12">SUM(I8-P8)</f>
        <v>1362.591965644519</v>
      </c>
    </row>
    <row r="9" spans="2:20" x14ac:dyDescent="0.2">
      <c r="B9" s="19" t="s">
        <v>4</v>
      </c>
      <c r="C9" s="22">
        <v>491736</v>
      </c>
      <c r="D9" s="6">
        <f t="shared" si="0"/>
        <v>5.8274567920997507E-7</v>
      </c>
      <c r="E9" s="11">
        <f t="shared" si="1"/>
        <v>4.5282253003011115E-3</v>
      </c>
      <c r="F9" s="11">
        <f t="shared" si="2"/>
        <v>3.9452853725313996E-3</v>
      </c>
      <c r="G9" s="11">
        <f t="shared" si="3"/>
        <v>3.8885647930882953E-3</v>
      </c>
      <c r="H9" s="11">
        <f t="shared" si="4"/>
        <v>3.8446646185878106E-3</v>
      </c>
      <c r="I9" s="31">
        <f t="shared" si="5"/>
        <v>1.620674008450862E-2</v>
      </c>
      <c r="J9" s="22">
        <v>1</v>
      </c>
      <c r="K9" s="6">
        <f t="shared" ref="K9:K70" si="13">J9/$J$71</f>
        <v>4.5784336272031483E-8</v>
      </c>
      <c r="L9" s="26">
        <f t="shared" si="6"/>
        <v>3.5576718500182066E-4</v>
      </c>
      <c r="M9" s="11">
        <f t="shared" si="7"/>
        <v>3.0996758728436515E-4</v>
      </c>
      <c r="N9" s="11">
        <f t="shared" si="8"/>
        <v>3.0551124522055405E-4</v>
      </c>
      <c r="O9" s="11">
        <f t="shared" si="9"/>
        <v>3.0206215855472769E-4</v>
      </c>
      <c r="P9" s="11">
        <f t="shared" si="10"/>
        <v>1.2733081760614674E-3</v>
      </c>
      <c r="Q9" s="33"/>
      <c r="R9" s="37" t="s">
        <v>4</v>
      </c>
      <c r="S9" s="47">
        <f t="shared" si="11"/>
        <v>5.3696134293794357E-7</v>
      </c>
      <c r="T9" s="48">
        <f t="shared" si="12"/>
        <v>1.4933431908447151E-2</v>
      </c>
    </row>
    <row r="10" spans="2:20" x14ac:dyDescent="0.2">
      <c r="B10" s="19" t="s">
        <v>5</v>
      </c>
      <c r="C10" s="22">
        <v>50814</v>
      </c>
      <c r="D10" s="6">
        <f t="shared" si="0"/>
        <v>6.0218570418630463E-8</v>
      </c>
      <c r="E10" s="11">
        <f t="shared" si="1"/>
        <v>4.6792840143796804E-4</v>
      </c>
      <c r="F10" s="11">
        <f t="shared" si="2"/>
        <v>4.0768975816253138E-4</v>
      </c>
      <c r="G10" s="11">
        <f t="shared" si="3"/>
        <v>4.0182848397511797E-4</v>
      </c>
      <c r="H10" s="11">
        <f t="shared" si="4"/>
        <v>3.972920183369145E-4</v>
      </c>
      <c r="I10" s="31">
        <f t="shared" si="5"/>
        <v>1.6747386619125318E-3</v>
      </c>
      <c r="J10" s="22">
        <v>2</v>
      </c>
      <c r="K10" s="6">
        <f t="shared" si="13"/>
        <v>9.1568672544062966E-8</v>
      </c>
      <c r="L10" s="26">
        <f t="shared" si="6"/>
        <v>7.1153437000364133E-4</v>
      </c>
      <c r="M10" s="11">
        <f t="shared" si="7"/>
        <v>6.199351745687303E-4</v>
      </c>
      <c r="N10" s="11">
        <f t="shared" si="8"/>
        <v>6.110224904411081E-4</v>
      </c>
      <c r="O10" s="11">
        <f t="shared" si="9"/>
        <v>6.0412431710945538E-4</v>
      </c>
      <c r="P10" s="11">
        <f t="shared" si="10"/>
        <v>2.5466163521229348E-3</v>
      </c>
      <c r="Q10" s="33"/>
      <c r="R10" s="37" t="s">
        <v>5</v>
      </c>
      <c r="S10" s="47">
        <f t="shared" si="11"/>
        <v>-3.1350102125432502E-8</v>
      </c>
      <c r="T10" s="48">
        <f t="shared" si="12"/>
        <v>-8.7187769021040301E-4</v>
      </c>
    </row>
    <row r="11" spans="2:20" x14ac:dyDescent="0.2">
      <c r="B11" s="19" t="s">
        <v>6</v>
      </c>
      <c r="C11" s="22">
        <v>34405660</v>
      </c>
      <c r="D11" s="6">
        <f t="shared" si="0"/>
        <v>4.0773402202335135E-5</v>
      </c>
      <c r="E11" s="11">
        <f t="shared" si="1"/>
        <v>0.31682972181324515</v>
      </c>
      <c r="F11" s="11">
        <f t="shared" si="2"/>
        <v>0.27604272847684258</v>
      </c>
      <c r="G11" s="11">
        <f t="shared" si="3"/>
        <v>0.2720741173291486</v>
      </c>
      <c r="H11" s="11">
        <f t="shared" si="4"/>
        <v>0.26900252102990607</v>
      </c>
      <c r="I11" s="31">
        <f t="shared" si="5"/>
        <v>1.1339490886491423</v>
      </c>
      <c r="J11" s="22">
        <v>5</v>
      </c>
      <c r="K11" s="6">
        <f t="shared" si="13"/>
        <v>2.289216813601574E-7</v>
      </c>
      <c r="L11" s="26">
        <f t="shared" si="6"/>
        <v>1.778835925009103E-3</v>
      </c>
      <c r="M11" s="11">
        <f t="shared" si="7"/>
        <v>1.5498379364218258E-3</v>
      </c>
      <c r="N11" s="11">
        <f t="shared" si="8"/>
        <v>1.5275562261027702E-3</v>
      </c>
      <c r="O11" s="11">
        <f t="shared" si="9"/>
        <v>1.5103107927736384E-3</v>
      </c>
      <c r="P11" s="11">
        <f t="shared" si="10"/>
        <v>6.3665408803073378E-3</v>
      </c>
      <c r="Q11" s="33"/>
      <c r="R11" s="37" t="s">
        <v>6</v>
      </c>
      <c r="S11" s="47">
        <f t="shared" si="11"/>
        <v>4.0544480520974976E-5</v>
      </c>
      <c r="T11" s="48">
        <f t="shared" si="12"/>
        <v>1.127582547768835</v>
      </c>
    </row>
    <row r="12" spans="2:20" x14ac:dyDescent="0.2">
      <c r="B12" s="19" t="s">
        <v>7</v>
      </c>
      <c r="C12" s="22">
        <v>38055283</v>
      </c>
      <c r="D12" s="6">
        <f t="shared" si="0"/>
        <v>4.5098491343653543E-5</v>
      </c>
      <c r="E12" s="11">
        <f t="shared" si="1"/>
        <v>0.35043782698585985</v>
      </c>
      <c r="F12" s="11">
        <f t="shared" si="2"/>
        <v>0.30532430281175843</v>
      </c>
      <c r="G12" s="11">
        <f t="shared" si="3"/>
        <v>0.30093471632097613</v>
      </c>
      <c r="H12" s="11">
        <f t="shared" si="4"/>
        <v>0.29753729663975426</v>
      </c>
      <c r="I12" s="31">
        <f t="shared" si="5"/>
        <v>1.2542341427583485</v>
      </c>
      <c r="J12" s="22">
        <v>2443</v>
      </c>
      <c r="K12" s="6">
        <f t="shared" si="13"/>
        <v>1.118511335125729E-4</v>
      </c>
      <c r="L12" s="26">
        <f t="shared" si="6"/>
        <v>0.86913923295944773</v>
      </c>
      <c r="M12" s="11">
        <f t="shared" si="7"/>
        <v>0.75725081573570396</v>
      </c>
      <c r="N12" s="11">
        <f t="shared" si="8"/>
        <v>0.74636397207381355</v>
      </c>
      <c r="O12" s="11">
        <f t="shared" si="9"/>
        <v>0.7379378533491997</v>
      </c>
      <c r="P12" s="11">
        <f t="shared" si="10"/>
        <v>3.1106918741181651</v>
      </c>
      <c r="Q12" s="33"/>
      <c r="R12" s="37" t="s">
        <v>7</v>
      </c>
      <c r="S12" s="49">
        <f t="shared" si="11"/>
        <v>-6.6752642168919359E-5</v>
      </c>
      <c r="T12" s="50">
        <f t="shared" si="12"/>
        <v>-1.8564577313598165</v>
      </c>
    </row>
    <row r="13" spans="2:20" x14ac:dyDescent="0.2">
      <c r="B13" s="19" t="s">
        <v>8</v>
      </c>
      <c r="C13" s="22">
        <v>453434542</v>
      </c>
      <c r="D13" s="6">
        <f t="shared" si="0"/>
        <v>5.3735545120766823E-4</v>
      </c>
      <c r="E13" s="11">
        <f t="shared" si="1"/>
        <v>4.1755205336091858</v>
      </c>
      <c r="F13" s="11">
        <f t="shared" si="2"/>
        <v>3.6379859639177821</v>
      </c>
      <c r="G13" s="11">
        <f t="shared" si="3"/>
        <v>3.5856833666669021</v>
      </c>
      <c r="H13" s="11">
        <f t="shared" si="4"/>
        <v>3.5452025893425909</v>
      </c>
      <c r="I13" s="31">
        <f t="shared" si="5"/>
        <v>14.944392453536461</v>
      </c>
      <c r="J13" s="22">
        <v>11352</v>
      </c>
      <c r="K13" s="6">
        <f t="shared" si="13"/>
        <v>5.1974378536010131E-4</v>
      </c>
      <c r="L13" s="26">
        <f t="shared" si="6"/>
        <v>4.0386690841406674</v>
      </c>
      <c r="M13" s="11">
        <f t="shared" si="7"/>
        <v>3.5187520508521128</v>
      </c>
      <c r="N13" s="11">
        <f t="shared" si="8"/>
        <v>3.4681636557437292</v>
      </c>
      <c r="O13" s="11">
        <f t="shared" si="9"/>
        <v>3.4290096239132684</v>
      </c>
      <c r="P13" s="11">
        <f t="shared" si="10"/>
        <v>14.454594414649778</v>
      </c>
      <c r="Q13" s="33"/>
      <c r="R13" s="37" t="s">
        <v>8</v>
      </c>
      <c r="S13" s="47">
        <f t="shared" si="11"/>
        <v>1.7611665847566921E-5</v>
      </c>
      <c r="T13" s="48">
        <f t="shared" si="12"/>
        <v>0.48979803888668272</v>
      </c>
    </row>
    <row r="14" spans="2:20" x14ac:dyDescent="0.2">
      <c r="B14" s="19" t="s">
        <v>9</v>
      </c>
      <c r="C14" s="22">
        <v>175120766610</v>
      </c>
      <c r="D14" s="6">
        <f t="shared" si="0"/>
        <v>0.20753182618705152</v>
      </c>
      <c r="E14" s="11">
        <f t="shared" si="1"/>
        <v>1612.6260553864838</v>
      </c>
      <c r="F14" s="11">
        <f t="shared" si="2"/>
        <v>1405.0250519240367</v>
      </c>
      <c r="G14" s="11">
        <f t="shared" si="3"/>
        <v>1384.8252875084968</v>
      </c>
      <c r="H14" s="11">
        <f t="shared" si="4"/>
        <v>1369.1912232690725</v>
      </c>
      <c r="I14" s="31">
        <f t="shared" si="5"/>
        <v>5771.6676180880895</v>
      </c>
      <c r="J14" s="22">
        <v>8038177</v>
      </c>
      <c r="K14" s="6">
        <f t="shared" si="13"/>
        <v>0.36802259878210919</v>
      </c>
      <c r="L14" s="26">
        <f t="shared" si="6"/>
        <v>2859.7196038363795</v>
      </c>
      <c r="M14" s="11">
        <f t="shared" si="7"/>
        <v>2491.5743308546762</v>
      </c>
      <c r="N14" s="11">
        <f t="shared" si="8"/>
        <v>2455.7534645732176</v>
      </c>
      <c r="O14" s="11">
        <f t="shared" si="9"/>
        <v>2428.0290954649654</v>
      </c>
      <c r="P14" s="11">
        <f t="shared" si="10"/>
        <v>10235.076494729237</v>
      </c>
      <c r="Q14" s="33"/>
      <c r="R14" s="37" t="s">
        <v>9</v>
      </c>
      <c r="S14" s="49">
        <f t="shared" si="11"/>
        <v>-0.16049077259505767</v>
      </c>
      <c r="T14" s="50">
        <f t="shared" si="12"/>
        <v>-4463.4088766411478</v>
      </c>
    </row>
    <row r="15" spans="2:20" x14ac:dyDescent="0.2">
      <c r="B15" s="19" t="s">
        <v>10</v>
      </c>
      <c r="C15" s="22">
        <v>558048131</v>
      </c>
      <c r="D15" s="6">
        <f t="shared" si="0"/>
        <v>6.6133074888039955E-4</v>
      </c>
      <c r="E15" s="11">
        <f t="shared" si="1"/>
        <v>5.1388705841751445</v>
      </c>
      <c r="F15" s="11">
        <f t="shared" si="2"/>
        <v>4.4773193917117853</v>
      </c>
      <c r="G15" s="11">
        <f t="shared" si="3"/>
        <v>4.412949865487426</v>
      </c>
      <c r="H15" s="11">
        <f t="shared" si="4"/>
        <v>4.3631296157384361</v>
      </c>
      <c r="I15" s="31">
        <f t="shared" si="5"/>
        <v>18.392269457112793</v>
      </c>
      <c r="J15" s="22">
        <v>33830</v>
      </c>
      <c r="K15" s="6">
        <f t="shared" si="13"/>
        <v>1.548884096082825E-3</v>
      </c>
      <c r="L15" s="26">
        <f t="shared" si="6"/>
        <v>12.035603868611592</v>
      </c>
      <c r="M15" s="11">
        <f t="shared" si="7"/>
        <v>10.486203477830072</v>
      </c>
      <c r="N15" s="11">
        <f t="shared" si="8"/>
        <v>10.335445425811344</v>
      </c>
      <c r="O15" s="11">
        <f t="shared" si="9"/>
        <v>10.218762823906438</v>
      </c>
      <c r="P15" s="11">
        <f t="shared" si="10"/>
        <v>43.076015596159444</v>
      </c>
      <c r="Q15" s="33"/>
      <c r="R15" s="37" t="s">
        <v>10</v>
      </c>
      <c r="S15" s="49">
        <f t="shared" si="11"/>
        <v>-8.8755334720242547E-4</v>
      </c>
      <c r="T15" s="50">
        <f t="shared" si="12"/>
        <v>-24.683746139046651</v>
      </c>
    </row>
    <row r="16" spans="2:20" x14ac:dyDescent="0.2">
      <c r="B16" s="19" t="s">
        <v>11</v>
      </c>
      <c r="C16" s="22">
        <v>13886951132</v>
      </c>
      <c r="D16" s="6">
        <f t="shared" si="0"/>
        <v>1.645712489948483E-2</v>
      </c>
      <c r="E16" s="11">
        <f t="shared" si="1"/>
        <v>127.88008903144687</v>
      </c>
      <c r="F16" s="11">
        <f t="shared" si="2"/>
        <v>111.41747842366222</v>
      </c>
      <c r="G16" s="11">
        <f t="shared" si="3"/>
        <v>109.81565160011236</v>
      </c>
      <c r="H16" s="11">
        <f t="shared" si="4"/>
        <v>108.57588152435117</v>
      </c>
      <c r="I16" s="31">
        <f t="shared" si="5"/>
        <v>457.68910057957265</v>
      </c>
      <c r="J16" s="22">
        <v>793926</v>
      </c>
      <c r="K16" s="6">
        <f t="shared" si="13"/>
        <v>3.6349374959108866E-2</v>
      </c>
      <c r="L16" s="26">
        <f t="shared" si="6"/>
        <v>282.45281811975542</v>
      </c>
      <c r="M16" s="11">
        <f t="shared" si="7"/>
        <v>246.09132670232688</v>
      </c>
      <c r="N16" s="11">
        <f t="shared" si="8"/>
        <v>242.55332087297359</v>
      </c>
      <c r="O16" s="11">
        <f t="shared" si="9"/>
        <v>239.81500129272075</v>
      </c>
      <c r="P16" s="11">
        <f t="shared" si="10"/>
        <v>1010.9124669877767</v>
      </c>
      <c r="Q16" s="33"/>
      <c r="R16" s="37" t="s">
        <v>11</v>
      </c>
      <c r="S16" s="49">
        <f t="shared" si="11"/>
        <v>-1.9892250059624035E-2</v>
      </c>
      <c r="T16" s="50">
        <f t="shared" si="12"/>
        <v>-553.22336640820413</v>
      </c>
    </row>
    <row r="17" spans="2:20" x14ac:dyDescent="0.2">
      <c r="B17" s="19" t="s">
        <v>12</v>
      </c>
      <c r="C17" s="22">
        <v>0</v>
      </c>
      <c r="D17" s="6">
        <f t="shared" si="0"/>
        <v>0</v>
      </c>
      <c r="E17" s="11">
        <f t="shared" si="1"/>
        <v>0</v>
      </c>
      <c r="F17" s="11">
        <f t="shared" si="2"/>
        <v>0</v>
      </c>
      <c r="G17" s="11">
        <f t="shared" si="3"/>
        <v>0</v>
      </c>
      <c r="H17" s="11">
        <f t="shared" si="4"/>
        <v>0</v>
      </c>
      <c r="I17" s="31">
        <f t="shared" si="5"/>
        <v>0</v>
      </c>
      <c r="J17" s="22">
        <v>0</v>
      </c>
      <c r="K17" s="6">
        <f t="shared" si="13"/>
        <v>0</v>
      </c>
      <c r="L17" s="26">
        <f t="shared" si="6"/>
        <v>0</v>
      </c>
      <c r="M17" s="11">
        <f t="shared" si="7"/>
        <v>0</v>
      </c>
      <c r="N17" s="11">
        <f t="shared" si="8"/>
        <v>0</v>
      </c>
      <c r="O17" s="11">
        <f t="shared" si="9"/>
        <v>0</v>
      </c>
      <c r="P17" s="11">
        <f t="shared" si="10"/>
        <v>0</v>
      </c>
      <c r="Q17" s="33"/>
      <c r="R17" s="37" t="s">
        <v>12</v>
      </c>
      <c r="S17" s="47">
        <f t="shared" si="11"/>
        <v>0</v>
      </c>
      <c r="T17" s="48">
        <f t="shared" si="12"/>
        <v>0</v>
      </c>
    </row>
    <row r="18" spans="2:20" x14ac:dyDescent="0.2">
      <c r="B18" s="19" t="s">
        <v>13</v>
      </c>
      <c r="C18" s="22">
        <v>269744573</v>
      </c>
      <c r="D18" s="6">
        <f t="shared" si="0"/>
        <v>3.1966844893619687E-4</v>
      </c>
      <c r="E18" s="11">
        <f t="shared" si="1"/>
        <v>2.4839836824587178</v>
      </c>
      <c r="F18" s="11">
        <f t="shared" si="2"/>
        <v>2.1642086773728755</v>
      </c>
      <c r="G18" s="11">
        <f t="shared" si="3"/>
        <v>2.1330942816764189</v>
      </c>
      <c r="H18" s="11">
        <f t="shared" si="4"/>
        <v>2.1090125918565588</v>
      </c>
      <c r="I18" s="31">
        <f t="shared" si="5"/>
        <v>8.890299233364571</v>
      </c>
      <c r="J18" s="22">
        <v>14542</v>
      </c>
      <c r="K18" s="6">
        <f t="shared" si="13"/>
        <v>6.6579581806788183E-4</v>
      </c>
      <c r="L18" s="26">
        <f t="shared" si="6"/>
        <v>5.1735664042964755</v>
      </c>
      <c r="M18" s="11">
        <f t="shared" si="7"/>
        <v>4.5075486542892378</v>
      </c>
      <c r="N18" s="11">
        <f t="shared" si="8"/>
        <v>4.4427445279972977</v>
      </c>
      <c r="O18" s="11">
        <f t="shared" si="9"/>
        <v>4.3925879097028506</v>
      </c>
      <c r="P18" s="11">
        <f t="shared" si="10"/>
        <v>18.516447496285863</v>
      </c>
      <c r="Q18" s="33"/>
      <c r="R18" s="37" t="s">
        <v>13</v>
      </c>
      <c r="S18" s="49">
        <f t="shared" si="11"/>
        <v>-3.4612736913168496E-4</v>
      </c>
      <c r="T18" s="50">
        <f t="shared" si="12"/>
        <v>-9.6261482629212924</v>
      </c>
    </row>
    <row r="19" spans="2:20" x14ac:dyDescent="0.2">
      <c r="B19" s="19" t="s">
        <v>14</v>
      </c>
      <c r="C19" s="22">
        <v>3987012648</v>
      </c>
      <c r="D19" s="6">
        <f t="shared" si="0"/>
        <v>4.7249223029786737E-3</v>
      </c>
      <c r="E19" s="11">
        <f t="shared" si="1"/>
        <v>36.715008755295784</v>
      </c>
      <c r="F19" s="11">
        <f t="shared" si="2"/>
        <v>31.988511478216118</v>
      </c>
      <c r="G19" s="11">
        <f t="shared" si="3"/>
        <v>31.528619040726191</v>
      </c>
      <c r="H19" s="11">
        <f t="shared" si="4"/>
        <v>31.172674893901799</v>
      </c>
      <c r="I19" s="31">
        <f t="shared" si="5"/>
        <v>131.40481416813992</v>
      </c>
      <c r="J19" s="22">
        <v>239831</v>
      </c>
      <c r="K19" s="6">
        <f t="shared" si="13"/>
        <v>1.0980503152457582E-2</v>
      </c>
      <c r="L19" s="26">
        <f t="shared" si="6"/>
        <v>85.323999746171637</v>
      </c>
      <c r="M19" s="11">
        <f t="shared" si="7"/>
        <v>74.33983642599658</v>
      </c>
      <c r="N19" s="11">
        <f t="shared" si="8"/>
        <v>73.271067452490698</v>
      </c>
      <c r="O19" s="11">
        <f t="shared" si="9"/>
        <v>72.443869548338895</v>
      </c>
      <c r="P19" s="11">
        <f t="shared" si="10"/>
        <v>305.3787731729978</v>
      </c>
      <c r="Q19" s="33"/>
      <c r="R19" s="37" t="s">
        <v>14</v>
      </c>
      <c r="S19" s="49">
        <f t="shared" si="11"/>
        <v>-6.2555808494789084E-3</v>
      </c>
      <c r="T19" s="50">
        <f t="shared" si="12"/>
        <v>-173.97395900485787</v>
      </c>
    </row>
    <row r="20" spans="2:20" x14ac:dyDescent="0.2">
      <c r="B20" s="19" t="s">
        <v>15</v>
      </c>
      <c r="C20" s="22">
        <v>3916273864</v>
      </c>
      <c r="D20" s="6">
        <f t="shared" si="0"/>
        <v>4.6410913027497549E-3</v>
      </c>
      <c r="E20" s="11">
        <f t="shared" si="1"/>
        <v>36.063599968016973</v>
      </c>
      <c r="F20" s="11">
        <f t="shared" si="2"/>
        <v>31.420961634832967</v>
      </c>
      <c r="G20" s="11">
        <f t="shared" si="3"/>
        <v>30.969228748031988</v>
      </c>
      <c r="H20" s="11">
        <f t="shared" si="4"/>
        <v>30.619599869891509</v>
      </c>
      <c r="I20" s="31">
        <f t="shared" si="5"/>
        <v>129.07339022077343</v>
      </c>
      <c r="J20" s="22">
        <v>1</v>
      </c>
      <c r="K20" s="6">
        <f t="shared" si="13"/>
        <v>4.5784336272031483E-8</v>
      </c>
      <c r="L20" s="26">
        <f t="shared" si="6"/>
        <v>3.5576718500182066E-4</v>
      </c>
      <c r="M20" s="11">
        <f t="shared" si="7"/>
        <v>3.0996758728436515E-4</v>
      </c>
      <c r="N20" s="11">
        <f t="shared" si="8"/>
        <v>3.0551124522055405E-4</v>
      </c>
      <c r="O20" s="11">
        <f t="shared" si="9"/>
        <v>3.0206215855472769E-4</v>
      </c>
      <c r="P20" s="11">
        <f t="shared" si="10"/>
        <v>1.2733081760614674E-3</v>
      </c>
      <c r="Q20" s="33"/>
      <c r="R20" s="37" t="s">
        <v>15</v>
      </c>
      <c r="S20" s="51">
        <f t="shared" si="11"/>
        <v>4.641045518413483E-3</v>
      </c>
      <c r="T20" s="52">
        <f t="shared" si="12"/>
        <v>129.07211691259738</v>
      </c>
    </row>
    <row r="21" spans="2:20" x14ac:dyDescent="0.2">
      <c r="B21" s="19" t="s">
        <v>16</v>
      </c>
      <c r="C21" s="22">
        <v>3852408953</v>
      </c>
      <c r="D21" s="6">
        <f t="shared" si="0"/>
        <v>4.5654063804776825E-3</v>
      </c>
      <c r="E21" s="11">
        <f t="shared" si="1"/>
        <v>35.475490279501834</v>
      </c>
      <c r="F21" s="11">
        <f t="shared" si="2"/>
        <v>30.908562096897324</v>
      </c>
      <c r="G21" s="11">
        <f t="shared" si="3"/>
        <v>30.46419587586416</v>
      </c>
      <c r="H21" s="11">
        <f t="shared" si="4"/>
        <v>30.120268595201509</v>
      </c>
      <c r="I21" s="31">
        <f t="shared" si="5"/>
        <v>126.96851684746483</v>
      </c>
      <c r="J21" s="22">
        <v>96278</v>
      </c>
      <c r="K21" s="6">
        <f t="shared" si="13"/>
        <v>4.408024327598647E-3</v>
      </c>
      <c r="L21" s="26">
        <f t="shared" si="6"/>
        <v>34.252553037605288</v>
      </c>
      <c r="M21" s="11">
        <f t="shared" si="7"/>
        <v>29.843059368564109</v>
      </c>
      <c r="N21" s="11">
        <f t="shared" si="8"/>
        <v>29.414011667344504</v>
      </c>
      <c r="O21" s="11">
        <f t="shared" si="9"/>
        <v>29.081940501332074</v>
      </c>
      <c r="P21" s="11">
        <f t="shared" si="10"/>
        <v>122.59156457484596</v>
      </c>
      <c r="Q21" s="33"/>
      <c r="R21" s="37" t="s">
        <v>16</v>
      </c>
      <c r="S21" s="51">
        <f t="shared" si="11"/>
        <v>1.5738205287903553E-4</v>
      </c>
      <c r="T21" s="52">
        <f t="shared" si="12"/>
        <v>4.3769522726188654</v>
      </c>
    </row>
    <row r="22" spans="2:20" x14ac:dyDescent="0.2">
      <c r="B22" s="19" t="s">
        <v>17</v>
      </c>
      <c r="C22" s="22">
        <v>4000000000</v>
      </c>
      <c r="D22" s="6">
        <f t="shared" si="0"/>
        <v>4.7403133324383411E-3</v>
      </c>
      <c r="E22" s="11">
        <f t="shared" si="1"/>
        <v>36.834604749712128</v>
      </c>
      <c r="F22" s="11">
        <f t="shared" si="2"/>
        <v>32.092711312829643</v>
      </c>
      <c r="G22" s="11">
        <f t="shared" si="3"/>
        <v>31.631320815138977</v>
      </c>
      <c r="H22" s="11">
        <f t="shared" si="4"/>
        <v>31.274217210761954</v>
      </c>
      <c r="I22" s="31">
        <f t="shared" si="5"/>
        <v>131.8328540884427</v>
      </c>
      <c r="J22" s="22">
        <v>4</v>
      </c>
      <c r="K22" s="6">
        <f t="shared" si="13"/>
        <v>1.8313734508812593E-7</v>
      </c>
      <c r="L22" s="26">
        <f t="shared" si="6"/>
        <v>1.4230687400072827E-3</v>
      </c>
      <c r="M22" s="11">
        <f t="shared" si="7"/>
        <v>1.2398703491374606E-3</v>
      </c>
      <c r="N22" s="11">
        <f t="shared" si="8"/>
        <v>1.2220449808822162E-3</v>
      </c>
      <c r="O22" s="11">
        <f t="shared" si="9"/>
        <v>1.2082486342189108E-3</v>
      </c>
      <c r="P22" s="11">
        <f t="shared" si="10"/>
        <v>5.0932327042458696E-3</v>
      </c>
      <c r="Q22" s="33"/>
      <c r="R22" s="37" t="s">
        <v>17</v>
      </c>
      <c r="S22" s="51">
        <f t="shared" si="11"/>
        <v>4.7401301950932527E-3</v>
      </c>
      <c r="T22" s="52">
        <f t="shared" si="12"/>
        <v>131.82776085573846</v>
      </c>
    </row>
    <row r="23" spans="2:20" x14ac:dyDescent="0.2">
      <c r="B23" s="19" t="s">
        <v>18</v>
      </c>
      <c r="C23" s="22">
        <v>0</v>
      </c>
      <c r="D23" s="6">
        <f t="shared" si="0"/>
        <v>0</v>
      </c>
      <c r="E23" s="11">
        <f t="shared" si="1"/>
        <v>0</v>
      </c>
      <c r="F23" s="11">
        <f t="shared" si="2"/>
        <v>0</v>
      </c>
      <c r="G23" s="11">
        <f t="shared" si="3"/>
        <v>0</v>
      </c>
      <c r="H23" s="11">
        <f t="shared" si="4"/>
        <v>0</v>
      </c>
      <c r="I23" s="31">
        <f t="shared" si="5"/>
        <v>0</v>
      </c>
      <c r="J23" s="22">
        <v>0</v>
      </c>
      <c r="K23" s="6">
        <f t="shared" si="13"/>
        <v>0</v>
      </c>
      <c r="L23" s="26">
        <f t="shared" si="6"/>
        <v>0</v>
      </c>
      <c r="M23" s="11">
        <f t="shared" si="7"/>
        <v>0</v>
      </c>
      <c r="N23" s="11">
        <f t="shared" si="8"/>
        <v>0</v>
      </c>
      <c r="O23" s="11">
        <f t="shared" si="9"/>
        <v>0</v>
      </c>
      <c r="P23" s="11">
        <f t="shared" si="10"/>
        <v>0</v>
      </c>
      <c r="Q23" s="33"/>
      <c r="R23" s="37" t="s">
        <v>18</v>
      </c>
      <c r="S23" s="47">
        <f t="shared" si="11"/>
        <v>0</v>
      </c>
      <c r="T23" s="48">
        <f t="shared" si="12"/>
        <v>0</v>
      </c>
    </row>
    <row r="24" spans="2:20" x14ac:dyDescent="0.2">
      <c r="B24" s="19" t="s">
        <v>19</v>
      </c>
      <c r="C24" s="22">
        <v>11338731552</v>
      </c>
      <c r="D24" s="6">
        <f t="shared" si="0"/>
        <v>1.3437285087221222E-2</v>
      </c>
      <c r="E24" s="11">
        <f t="shared" si="1"/>
        <v>104.4144237702525</v>
      </c>
      <c r="F24" s="11">
        <f t="shared" si="2"/>
        <v>90.972659588002216</v>
      </c>
      <c r="G24" s="11">
        <f t="shared" si="3"/>
        <v>89.664763839512673</v>
      </c>
      <c r="H24" s="11">
        <f t="shared" si="4"/>
        <v>88.652488362942009</v>
      </c>
      <c r="I24" s="31">
        <f t="shared" si="5"/>
        <v>373.70433556070935</v>
      </c>
      <c r="J24" s="22">
        <v>341</v>
      </c>
      <c r="K24" s="6">
        <f t="shared" si="13"/>
        <v>1.5612458668762736E-5</v>
      </c>
      <c r="L24" s="26">
        <f t="shared" si="6"/>
        <v>0.12131661008562084</v>
      </c>
      <c r="M24" s="11">
        <f t="shared" si="7"/>
        <v>0.10569894726396852</v>
      </c>
      <c r="N24" s="11">
        <f t="shared" si="8"/>
        <v>0.10417933462020894</v>
      </c>
      <c r="O24" s="11">
        <f t="shared" si="9"/>
        <v>0.10300319606716216</v>
      </c>
      <c r="P24" s="11">
        <f t="shared" si="10"/>
        <v>0.43419808803696047</v>
      </c>
      <c r="Q24" s="33"/>
      <c r="R24" s="37" t="s">
        <v>19</v>
      </c>
      <c r="S24" s="51">
        <f t="shared" si="11"/>
        <v>1.3421672628552459E-2</v>
      </c>
      <c r="T24" s="52">
        <f t="shared" si="12"/>
        <v>373.27013747267239</v>
      </c>
    </row>
    <row r="25" spans="2:20" x14ac:dyDescent="0.2">
      <c r="B25" s="19" t="s">
        <v>20</v>
      </c>
      <c r="C25" s="22">
        <v>685784579</v>
      </c>
      <c r="D25" s="6">
        <f t="shared" si="0"/>
        <v>8.1270844575357878E-4</v>
      </c>
      <c r="E25" s="11">
        <f t="shared" si="1"/>
        <v>6.3151509777281838</v>
      </c>
      <c r="F25" s="11">
        <f t="shared" si="2"/>
        <v>5.5021716291593545</v>
      </c>
      <c r="G25" s="11">
        <f t="shared" si="3"/>
        <v>5.4230680071060053</v>
      </c>
      <c r="H25" s="11">
        <f t="shared" si="4"/>
        <v>5.361843970859236</v>
      </c>
      <c r="I25" s="31">
        <f t="shared" si="5"/>
        <v>22.602234584852781</v>
      </c>
      <c r="J25" s="22">
        <v>91</v>
      </c>
      <c r="K25" s="6">
        <f t="shared" si="13"/>
        <v>4.1663746007548646E-6</v>
      </c>
      <c r="L25" s="26">
        <f t="shared" si="6"/>
        <v>3.2374813835165675E-2</v>
      </c>
      <c r="M25" s="11">
        <f t="shared" si="7"/>
        <v>2.8207050442877225E-2</v>
      </c>
      <c r="N25" s="11">
        <f t="shared" si="8"/>
        <v>2.7801523315070416E-2</v>
      </c>
      <c r="O25" s="11">
        <f t="shared" si="9"/>
        <v>2.7487656428480219E-2</v>
      </c>
      <c r="P25" s="11">
        <f t="shared" si="10"/>
        <v>0.11587104402159354</v>
      </c>
      <c r="Q25" s="33"/>
      <c r="R25" s="37" t="s">
        <v>20</v>
      </c>
      <c r="S25" s="51">
        <f t="shared" si="11"/>
        <v>8.0854207115282396E-4</v>
      </c>
      <c r="T25" s="52">
        <f t="shared" si="12"/>
        <v>22.486363540831189</v>
      </c>
    </row>
    <row r="26" spans="2:20" x14ac:dyDescent="0.2">
      <c r="B26" s="19" t="s">
        <v>21</v>
      </c>
      <c r="C26" s="22">
        <v>11354388302</v>
      </c>
      <c r="D26" s="6">
        <f t="shared" si="0"/>
        <v>1.3455839562413136E-2</v>
      </c>
      <c r="E26" s="11">
        <f t="shared" si="1"/>
        <v>104.55860131973127</v>
      </c>
      <c r="F26" s="11">
        <f t="shared" si="2"/>
        <v>91.098276477463997</v>
      </c>
      <c r="G26" s="11">
        <f t="shared" si="3"/>
        <v>89.788574760055781</v>
      </c>
      <c r="H26" s="11">
        <f t="shared" si="4"/>
        <v>88.774901513020666</v>
      </c>
      <c r="I26" s="31">
        <f t="shared" si="5"/>
        <v>374.2203540702717</v>
      </c>
      <c r="J26" s="22">
        <v>714548</v>
      </c>
      <c r="K26" s="6">
        <f t="shared" si="13"/>
        <v>3.2715105914507547E-2</v>
      </c>
      <c r="L26" s="26">
        <f t="shared" si="6"/>
        <v>254.21273050868089</v>
      </c>
      <c r="M26" s="11">
        <f t="shared" si="7"/>
        <v>221.48671955886851</v>
      </c>
      <c r="N26" s="11">
        <f t="shared" si="8"/>
        <v>218.30244924985644</v>
      </c>
      <c r="O26" s="11">
        <f t="shared" si="9"/>
        <v>215.83791127096353</v>
      </c>
      <c r="P26" s="11">
        <f t="shared" si="10"/>
        <v>909.83981058836935</v>
      </c>
      <c r="Q26" s="33"/>
      <c r="R26" s="37" t="s">
        <v>21</v>
      </c>
      <c r="S26" s="49">
        <f t="shared" si="11"/>
        <v>-1.9259266352094413E-2</v>
      </c>
      <c r="T26" s="50">
        <f t="shared" si="12"/>
        <v>-535.61945651809765</v>
      </c>
    </row>
    <row r="27" spans="2:20" x14ac:dyDescent="0.2">
      <c r="B27" s="19" t="s">
        <v>22</v>
      </c>
      <c r="C27" s="22">
        <v>16627741296</v>
      </c>
      <c r="D27" s="6">
        <f t="shared" si="0"/>
        <v>1.9705175938441098E-2</v>
      </c>
      <c r="E27" s="11">
        <f t="shared" si="1"/>
        <v>153.11906962965654</v>
      </c>
      <c r="F27" s="11">
        <f t="shared" si="2"/>
        <v>133.40732529923596</v>
      </c>
      <c r="G27" s="11">
        <f t="shared" si="3"/>
        <v>131.48935484122771</v>
      </c>
      <c r="H27" s="11">
        <f t="shared" si="4"/>
        <v>130.00489825386515</v>
      </c>
      <c r="I27" s="31">
        <f t="shared" si="5"/>
        <v>548.02064802398536</v>
      </c>
      <c r="J27" s="22">
        <v>36966</v>
      </c>
      <c r="K27" s="6">
        <f t="shared" si="13"/>
        <v>1.6924637746319156E-3</v>
      </c>
      <c r="L27" s="26">
        <f t="shared" si="6"/>
        <v>13.151289760777301</v>
      </c>
      <c r="M27" s="11">
        <f t="shared" si="7"/>
        <v>11.458261831553841</v>
      </c>
      <c r="N27" s="11">
        <f t="shared" si="8"/>
        <v>11.293528690823001</v>
      </c>
      <c r="O27" s="11">
        <f t="shared" si="9"/>
        <v>11.166029753134064</v>
      </c>
      <c r="P27" s="11">
        <f t="shared" si="10"/>
        <v>47.069110036288208</v>
      </c>
      <c r="Q27" s="33"/>
      <c r="R27" s="37" t="s">
        <v>22</v>
      </c>
      <c r="S27" s="51">
        <f t="shared" si="11"/>
        <v>1.8012712163809182E-2</v>
      </c>
      <c r="T27" s="52">
        <f t="shared" si="12"/>
        <v>500.95153798769718</v>
      </c>
    </row>
    <row r="28" spans="2:20" x14ac:dyDescent="0.2">
      <c r="B28" s="19" t="s">
        <v>23</v>
      </c>
      <c r="C28" s="22">
        <v>9817437</v>
      </c>
      <c r="D28" s="6">
        <f t="shared" si="0"/>
        <v>1.1634431875368367E-5</v>
      </c>
      <c r="E28" s="11">
        <f t="shared" si="1"/>
        <v>9.0405352887549903E-2</v>
      </c>
      <c r="F28" s="11">
        <f t="shared" si="2"/>
        <v>7.8767042868223086E-2</v>
      </c>
      <c r="G28" s="11">
        <f t="shared" si="3"/>
        <v>7.763462483235388E-2</v>
      </c>
      <c r="H28" s="11">
        <f t="shared" si="4"/>
        <v>7.6758164297742806E-2</v>
      </c>
      <c r="I28" s="31">
        <f t="shared" si="5"/>
        <v>0.32356518488586966</v>
      </c>
      <c r="J28" s="22">
        <v>676</v>
      </c>
      <c r="K28" s="6">
        <f t="shared" si="13"/>
        <v>3.0950211319893279E-5</v>
      </c>
      <c r="L28" s="26">
        <f t="shared" si="6"/>
        <v>0.24049861706123071</v>
      </c>
      <c r="M28" s="11">
        <f t="shared" si="7"/>
        <v>0.20953808900423082</v>
      </c>
      <c r="N28" s="11">
        <f t="shared" si="8"/>
        <v>0.20652560176909451</v>
      </c>
      <c r="O28" s="11">
        <f t="shared" si="9"/>
        <v>0.2041940191829959</v>
      </c>
      <c r="P28" s="11">
        <f t="shared" si="10"/>
        <v>0.860756327017552</v>
      </c>
      <c r="Q28" s="33"/>
      <c r="R28" s="37" t="s">
        <v>23</v>
      </c>
      <c r="S28" s="49">
        <f t="shared" si="11"/>
        <v>-1.9315779444524912E-5</v>
      </c>
      <c r="T28" s="50">
        <f t="shared" si="12"/>
        <v>-0.5371911421316824</v>
      </c>
    </row>
    <row r="29" spans="2:20" x14ac:dyDescent="0.2">
      <c r="B29" s="19" t="s">
        <v>24</v>
      </c>
      <c r="C29" s="22">
        <v>18436235844</v>
      </c>
      <c r="D29" s="6">
        <f t="shared" si="0"/>
        <v>2.1848383642822711E-2</v>
      </c>
      <c r="E29" s="11">
        <f t="shared" si="1"/>
        <v>169.77286509655389</v>
      </c>
      <c r="F29" s="11">
        <f t="shared" si="2"/>
        <v>147.91719865918355</v>
      </c>
      <c r="G29" s="11">
        <f t="shared" si="3"/>
        <v>145.79062265128215</v>
      </c>
      <c r="H29" s="11">
        <f t="shared" si="4"/>
        <v>144.14471108352282</v>
      </c>
      <c r="I29" s="31">
        <f t="shared" si="5"/>
        <v>607.62539749054247</v>
      </c>
      <c r="J29" s="22">
        <v>1372470</v>
      </c>
      <c r="K29" s="6">
        <f t="shared" si="13"/>
        <v>6.283762800327504E-2</v>
      </c>
      <c r="L29" s="26">
        <f t="shared" si="6"/>
        <v>488.27978839944871</v>
      </c>
      <c r="M29" s="11">
        <f t="shared" si="7"/>
        <v>425.42121452017255</v>
      </c>
      <c r="N29" s="11">
        <f t="shared" si="8"/>
        <v>419.30501872785379</v>
      </c>
      <c r="O29" s="11">
        <f t="shared" si="9"/>
        <v>414.57125075160707</v>
      </c>
      <c r="P29" s="11">
        <f t="shared" si="10"/>
        <v>1747.5772723990822</v>
      </c>
      <c r="Q29" s="33"/>
      <c r="R29" s="37" t="s">
        <v>24</v>
      </c>
      <c r="S29" s="49">
        <f t="shared" si="11"/>
        <v>-4.0989244360452329E-2</v>
      </c>
      <c r="T29" s="50">
        <f t="shared" si="12"/>
        <v>-1139.9518749085396</v>
      </c>
    </row>
    <row r="30" spans="2:20" x14ac:dyDescent="0.2">
      <c r="B30" s="19" t="s">
        <v>25</v>
      </c>
      <c r="C30" s="22">
        <v>5296886324</v>
      </c>
      <c r="D30" s="6">
        <f t="shared" si="0"/>
        <v>6.2772252155168786E-3</v>
      </c>
      <c r="E30" s="11">
        <f t="shared" si="1"/>
        <v>48.777178537173903</v>
      </c>
      <c r="F30" s="11">
        <f t="shared" si="2"/>
        <v>42.497860913251856</v>
      </c>
      <c r="G30" s="11">
        <f t="shared" si="3"/>
        <v>41.886877658941543</v>
      </c>
      <c r="H30" s="11">
        <f t="shared" si="4"/>
        <v>41.413993359372604</v>
      </c>
      <c r="I30" s="31">
        <f t="shared" si="5"/>
        <v>174.57591046873992</v>
      </c>
      <c r="J30" s="22">
        <v>457</v>
      </c>
      <c r="K30" s="6">
        <f t="shared" si="13"/>
        <v>2.0923441676318386E-5</v>
      </c>
      <c r="L30" s="26">
        <f t="shared" si="6"/>
        <v>0.16258560354583201</v>
      </c>
      <c r="M30" s="11">
        <f t="shared" si="7"/>
        <v>0.14165518738895486</v>
      </c>
      <c r="N30" s="11">
        <f t="shared" si="8"/>
        <v>0.13961863906579319</v>
      </c>
      <c r="O30" s="11">
        <f t="shared" si="9"/>
        <v>0.13804240645951055</v>
      </c>
      <c r="P30" s="11">
        <f t="shared" si="10"/>
        <v>0.58190183646009053</v>
      </c>
      <c r="Q30" s="33"/>
      <c r="R30" s="37" t="s">
        <v>25</v>
      </c>
      <c r="S30" s="51">
        <f t="shared" si="11"/>
        <v>6.2563017738405599E-3</v>
      </c>
      <c r="T30" s="52">
        <f t="shared" si="12"/>
        <v>173.99400863227984</v>
      </c>
    </row>
    <row r="31" spans="2:20" x14ac:dyDescent="0.2">
      <c r="B31" s="19" t="s">
        <v>26</v>
      </c>
      <c r="C31" s="22">
        <v>936609609</v>
      </c>
      <c r="D31" s="6">
        <f t="shared" si="0"/>
        <v>1.1099557542081405E-3</v>
      </c>
      <c r="E31" s="11">
        <f t="shared" si="1"/>
        <v>8.6249111880743552</v>
      </c>
      <c r="F31" s="11">
        <f t="shared" si="2"/>
        <v>7.5145854486148131</v>
      </c>
      <c r="G31" s="11">
        <f t="shared" si="3"/>
        <v>7.4065497552052202</v>
      </c>
      <c r="H31" s="11">
        <f t="shared" si="4"/>
        <v>7.3229330883882069</v>
      </c>
      <c r="I31" s="31">
        <f t="shared" si="5"/>
        <v>30.868979480282594</v>
      </c>
      <c r="J31" s="22">
        <v>64174</v>
      </c>
      <c r="K31" s="6">
        <f t="shared" si="13"/>
        <v>2.9381639959213481E-3</v>
      </c>
      <c r="L31" s="26">
        <f t="shared" si="6"/>
        <v>22.831003330306835</v>
      </c>
      <c r="M31" s="11">
        <f t="shared" si="7"/>
        <v>19.891859946386848</v>
      </c>
      <c r="N31" s="11">
        <f t="shared" si="8"/>
        <v>19.605878650783836</v>
      </c>
      <c r="O31" s="11">
        <f t="shared" si="9"/>
        <v>19.384536963091094</v>
      </c>
      <c r="P31" s="11">
        <f t="shared" si="10"/>
        <v>81.713278890568617</v>
      </c>
      <c r="Q31" s="33"/>
      <c r="R31" s="37" t="s">
        <v>26</v>
      </c>
      <c r="S31" s="49">
        <f t="shared" si="11"/>
        <v>-1.8282082417132076E-3</v>
      </c>
      <c r="T31" s="50">
        <f t="shared" si="12"/>
        <v>-50.844299410286027</v>
      </c>
    </row>
    <row r="32" spans="2:20" x14ac:dyDescent="0.2">
      <c r="B32" s="19" t="s">
        <v>27</v>
      </c>
      <c r="C32" s="22">
        <v>1786699172</v>
      </c>
      <c r="D32" s="6">
        <f t="shared" si="0"/>
        <v>2.1173784765220363E-3</v>
      </c>
      <c r="E32" s="11">
        <f t="shared" si="1"/>
        <v>16.453089451814485</v>
      </c>
      <c r="F32" s="11">
        <f t="shared" si="2"/>
        <v>14.33500518246694</v>
      </c>
      <c r="G32" s="11">
        <f t="shared" si="3"/>
        <v>14.128913677418794</v>
      </c>
      <c r="H32" s="11">
        <f t="shared" si="4"/>
        <v>13.969404498854134</v>
      </c>
      <c r="I32" s="31">
        <f t="shared" si="5"/>
        <v>58.886412810554347</v>
      </c>
      <c r="J32" s="22">
        <v>40807</v>
      </c>
      <c r="K32" s="6">
        <f t="shared" si="13"/>
        <v>1.8683214102527886E-3</v>
      </c>
      <c r="L32" s="26">
        <f t="shared" si="6"/>
        <v>14.517791518369293</v>
      </c>
      <c r="M32" s="11">
        <f t="shared" si="7"/>
        <v>12.648847334313087</v>
      </c>
      <c r="N32" s="11">
        <f t="shared" si="8"/>
        <v>12.46699738371515</v>
      </c>
      <c r="O32" s="11">
        <f t="shared" si="9"/>
        <v>12.326250504142772</v>
      </c>
      <c r="P32" s="11">
        <f t="shared" si="10"/>
        <v>51.959886740540306</v>
      </c>
      <c r="Q32" s="33"/>
      <c r="R32" s="37" t="s">
        <v>27</v>
      </c>
      <c r="S32" s="51">
        <f t="shared" si="11"/>
        <v>2.490570662692477E-4</v>
      </c>
      <c r="T32" s="52">
        <f t="shared" si="12"/>
        <v>6.9265260700140416</v>
      </c>
    </row>
    <row r="33" spans="2:20" x14ac:dyDescent="0.2">
      <c r="B33" s="19" t="s">
        <v>28</v>
      </c>
      <c r="C33" s="22">
        <v>8322000000</v>
      </c>
      <c r="D33" s="6">
        <f t="shared" si="0"/>
        <v>9.8622218881379686E-3</v>
      </c>
      <c r="E33" s="11">
        <f t="shared" si="1"/>
        <v>76.634395181776085</v>
      </c>
      <c r="F33" s="11">
        <f t="shared" si="2"/>
        <v>66.768885886342076</v>
      </c>
      <c r="G33" s="11">
        <f t="shared" si="3"/>
        <v>65.808962955896632</v>
      </c>
      <c r="H33" s="11">
        <f t="shared" si="4"/>
        <v>65.066008906990248</v>
      </c>
      <c r="I33" s="31">
        <f t="shared" si="5"/>
        <v>274.27825293100506</v>
      </c>
      <c r="J33" s="22">
        <v>2</v>
      </c>
      <c r="K33" s="6">
        <f t="shared" si="13"/>
        <v>9.1568672544062966E-8</v>
      </c>
      <c r="L33" s="26">
        <f t="shared" si="6"/>
        <v>7.1153437000364133E-4</v>
      </c>
      <c r="M33" s="11">
        <f t="shared" si="7"/>
        <v>6.199351745687303E-4</v>
      </c>
      <c r="N33" s="11">
        <f t="shared" si="8"/>
        <v>6.110224904411081E-4</v>
      </c>
      <c r="O33" s="11">
        <f t="shared" si="9"/>
        <v>6.0412431710945538E-4</v>
      </c>
      <c r="P33" s="11">
        <f t="shared" si="10"/>
        <v>2.5466163521229348E-3</v>
      </c>
      <c r="Q33" s="33"/>
      <c r="R33" s="37" t="s">
        <v>28</v>
      </c>
      <c r="S33" s="51">
        <f t="shared" si="11"/>
        <v>9.8621303194654248E-3</v>
      </c>
      <c r="T33" s="52">
        <f t="shared" si="12"/>
        <v>274.27570631465295</v>
      </c>
    </row>
    <row r="34" spans="2:20" x14ac:dyDescent="0.2">
      <c r="B34" s="19" t="s">
        <v>29</v>
      </c>
      <c r="C34" s="22">
        <v>9012301488</v>
      </c>
      <c r="D34" s="6">
        <f t="shared" si="0"/>
        <v>1.0680283224880075E-2</v>
      </c>
      <c r="E34" s="11">
        <f t="shared" si="1"/>
        <v>82.99114079893063</v>
      </c>
      <c r="F34" s="11">
        <f t="shared" si="2"/>
        <v>72.307297479642259</v>
      </c>
      <c r="G34" s="11">
        <f t="shared" si="3"/>
        <v>71.267749912420598</v>
      </c>
      <c r="H34" s="11">
        <f t="shared" si="4"/>
        <v>70.463168576146302</v>
      </c>
      <c r="I34" s="31">
        <f t="shared" si="5"/>
        <v>297.0293567671398</v>
      </c>
      <c r="J34" s="22">
        <v>8390</v>
      </c>
      <c r="K34" s="6">
        <f t="shared" si="13"/>
        <v>3.841305813223441E-4</v>
      </c>
      <c r="L34" s="26">
        <f t="shared" si="6"/>
        <v>2.9848866821652749</v>
      </c>
      <c r="M34" s="11">
        <f t="shared" si="7"/>
        <v>2.6006280573158236</v>
      </c>
      <c r="N34" s="11">
        <f t="shared" si="8"/>
        <v>2.5632393474004482</v>
      </c>
      <c r="O34" s="11">
        <f t="shared" si="9"/>
        <v>2.5343015102741653</v>
      </c>
      <c r="P34" s="11">
        <f t="shared" si="10"/>
        <v>10.683055597155711</v>
      </c>
      <c r="Q34" s="33"/>
      <c r="R34" s="37" t="s">
        <v>29</v>
      </c>
      <c r="S34" s="51">
        <f t="shared" si="11"/>
        <v>1.0296152643557731E-2</v>
      </c>
      <c r="T34" s="52">
        <f t="shared" si="12"/>
        <v>286.34630116998409</v>
      </c>
    </row>
    <row r="35" spans="2:20" x14ac:dyDescent="0.2">
      <c r="B35" s="19" t="s">
        <v>30</v>
      </c>
      <c r="C35" s="22">
        <v>46391122889</v>
      </c>
      <c r="D35" s="6">
        <f t="shared" si="0"/>
        <v>5.4977114584378053E-2</v>
      </c>
      <c r="E35" s="11">
        <f t="shared" si="1"/>
        <v>427.19966887790969</v>
      </c>
      <c r="F35" s="11">
        <f t="shared" si="2"/>
        <v>372.20422858867016</v>
      </c>
      <c r="G35" s="11">
        <f t="shared" si="3"/>
        <v>366.85312276912401</v>
      </c>
      <c r="H35" s="11">
        <f t="shared" si="4"/>
        <v>362.71151347043423</v>
      </c>
      <c r="I35" s="31">
        <f t="shared" si="5"/>
        <v>1528.968533706138</v>
      </c>
      <c r="J35" s="22">
        <v>1642912</v>
      </c>
      <c r="K35" s="6">
        <f t="shared" si="13"/>
        <v>7.5219635473355778E-2</v>
      </c>
      <c r="L35" s="26">
        <f t="shared" si="6"/>
        <v>584.4941774457111</v>
      </c>
      <c r="M35" s="11">
        <f t="shared" si="7"/>
        <v>509.24946876053087</v>
      </c>
      <c r="N35" s="11">
        <f t="shared" si="8"/>
        <v>501.92809090779087</v>
      </c>
      <c r="O35" s="11">
        <f t="shared" si="9"/>
        <v>496.26154503546474</v>
      </c>
      <c r="P35" s="11">
        <f t="shared" si="10"/>
        <v>2091.9332821494977</v>
      </c>
      <c r="Q35" s="33"/>
      <c r="R35" s="37" t="s">
        <v>30</v>
      </c>
      <c r="S35" s="49">
        <f t="shared" si="11"/>
        <v>-2.0242520888977725E-2</v>
      </c>
      <c r="T35" s="50">
        <f t="shared" si="12"/>
        <v>-562.96474844335967</v>
      </c>
    </row>
    <row r="36" spans="2:20" x14ac:dyDescent="0.2">
      <c r="B36" s="19" t="s">
        <v>31</v>
      </c>
      <c r="C36" s="22">
        <v>19739300000</v>
      </c>
      <c r="D36" s="6">
        <f t="shared" si="0"/>
        <v>2.3392616740750039E-2</v>
      </c>
      <c r="E36" s="11">
        <f t="shared" si="1"/>
        <v>181.77232838399817</v>
      </c>
      <c r="F36" s="11">
        <f t="shared" si="2"/>
        <v>158.37191410433456</v>
      </c>
      <c r="G36" s="11">
        <f t="shared" si="3"/>
        <v>156.09503274156822</v>
      </c>
      <c r="H36" s="11">
        <f t="shared" si="4"/>
        <v>154.33278894709838</v>
      </c>
      <c r="I36" s="31">
        <f t="shared" si="5"/>
        <v>650.57206417699933</v>
      </c>
      <c r="J36" s="22">
        <v>2</v>
      </c>
      <c r="K36" s="6">
        <f t="shared" si="13"/>
        <v>9.1568672544062966E-8</v>
      </c>
      <c r="L36" s="26">
        <f t="shared" si="6"/>
        <v>7.1153437000364133E-4</v>
      </c>
      <c r="M36" s="11">
        <f t="shared" si="7"/>
        <v>6.199351745687303E-4</v>
      </c>
      <c r="N36" s="11">
        <f t="shared" si="8"/>
        <v>6.110224904411081E-4</v>
      </c>
      <c r="O36" s="11">
        <f t="shared" si="9"/>
        <v>6.0412431710945538E-4</v>
      </c>
      <c r="P36" s="11">
        <f t="shared" si="10"/>
        <v>2.5466163521229348E-3</v>
      </c>
      <c r="Q36" s="33"/>
      <c r="R36" s="37" t="s">
        <v>31</v>
      </c>
      <c r="S36" s="51">
        <f t="shared" si="11"/>
        <v>2.3392525172077495E-2</v>
      </c>
      <c r="T36" s="52">
        <f t="shared" si="12"/>
        <v>650.56951756064723</v>
      </c>
    </row>
    <row r="37" spans="2:20" x14ac:dyDescent="0.2">
      <c r="B37" s="19" t="s">
        <v>32</v>
      </c>
      <c r="C37" s="22">
        <v>4282000000</v>
      </c>
      <c r="D37" s="6">
        <f t="shared" si="0"/>
        <v>5.0745054223752441E-3</v>
      </c>
      <c r="E37" s="11">
        <f t="shared" si="1"/>
        <v>39.431444384566838</v>
      </c>
      <c r="F37" s="11">
        <f t="shared" si="2"/>
        <v>34.355247460384135</v>
      </c>
      <c r="G37" s="11">
        <f t="shared" si="3"/>
        <v>33.861328932606277</v>
      </c>
      <c r="H37" s="11">
        <f t="shared" si="4"/>
        <v>33.479049524120676</v>
      </c>
      <c r="I37" s="31">
        <f t="shared" si="5"/>
        <v>141.12707030167795</v>
      </c>
      <c r="J37" s="22">
        <v>1</v>
      </c>
      <c r="K37" s="6">
        <f t="shared" si="13"/>
        <v>4.5784336272031483E-8</v>
      </c>
      <c r="L37" s="26">
        <f t="shared" si="6"/>
        <v>3.5576718500182066E-4</v>
      </c>
      <c r="M37" s="11">
        <f t="shared" si="7"/>
        <v>3.0996758728436515E-4</v>
      </c>
      <c r="N37" s="11">
        <f t="shared" si="8"/>
        <v>3.0551124522055405E-4</v>
      </c>
      <c r="O37" s="11">
        <f t="shared" si="9"/>
        <v>3.0206215855472769E-4</v>
      </c>
      <c r="P37" s="11">
        <f t="shared" si="10"/>
        <v>1.2733081760614674E-3</v>
      </c>
      <c r="Q37" s="33"/>
      <c r="R37" s="37" t="s">
        <v>32</v>
      </c>
      <c r="S37" s="51">
        <f t="shared" si="11"/>
        <v>5.0744596380389723E-3</v>
      </c>
      <c r="T37" s="52">
        <f t="shared" si="12"/>
        <v>141.12579699350189</v>
      </c>
    </row>
    <row r="38" spans="2:20" x14ac:dyDescent="0.2">
      <c r="B38" s="19" t="s">
        <v>33</v>
      </c>
      <c r="C38" s="22">
        <v>4077378877</v>
      </c>
      <c r="D38" s="6">
        <f t="shared" si="0"/>
        <v>4.8320133630113931E-3</v>
      </c>
      <c r="E38" s="11">
        <f t="shared" si="1"/>
        <v>37.547159837280027</v>
      </c>
      <c r="F38" s="11">
        <f t="shared" si="2"/>
        <v>32.713535803147636</v>
      </c>
      <c r="G38" s="11">
        <f t="shared" si="3"/>
        <v>32.243219835814521</v>
      </c>
      <c r="H38" s="11">
        <f t="shared" si="4"/>
        <v>31.879208162467666</v>
      </c>
      <c r="I38" s="31">
        <f t="shared" si="5"/>
        <v>134.38312363870986</v>
      </c>
      <c r="J38" s="22">
        <v>9524</v>
      </c>
      <c r="K38" s="6">
        <f t="shared" si="13"/>
        <v>4.3605001865482779E-4</v>
      </c>
      <c r="L38" s="26">
        <f t="shared" si="6"/>
        <v>3.3883266699573396</v>
      </c>
      <c r="M38" s="11">
        <f t="shared" si="7"/>
        <v>2.9521313012962933</v>
      </c>
      <c r="N38" s="11">
        <f t="shared" si="8"/>
        <v>2.9096890994805564</v>
      </c>
      <c r="O38" s="11">
        <f t="shared" si="9"/>
        <v>2.8768399980752264</v>
      </c>
      <c r="P38" s="11">
        <f t="shared" si="10"/>
        <v>12.126987068809417</v>
      </c>
      <c r="Q38" s="33"/>
      <c r="R38" s="37" t="s">
        <v>33</v>
      </c>
      <c r="S38" s="51">
        <f t="shared" si="11"/>
        <v>4.3959633443565651E-3</v>
      </c>
      <c r="T38" s="52">
        <f t="shared" si="12"/>
        <v>122.25613656990045</v>
      </c>
    </row>
    <row r="39" spans="2:20" x14ac:dyDescent="0.2">
      <c r="B39" s="19" t="s">
        <v>34</v>
      </c>
      <c r="C39" s="22">
        <v>24277972085</v>
      </c>
      <c r="D39" s="6">
        <f t="shared" si="0"/>
        <v>2.8771298689772844E-2</v>
      </c>
      <c r="E39" s="11">
        <f t="shared" si="1"/>
        <v>223.56737646887987</v>
      </c>
      <c r="F39" s="11">
        <f t="shared" si="2"/>
        <v>194.78648734621046</v>
      </c>
      <c r="G39" s="11">
        <f t="shared" si="3"/>
        <v>191.98608094040588</v>
      </c>
      <c r="H39" s="11">
        <f t="shared" si="4"/>
        <v>189.81864310577635</v>
      </c>
      <c r="I39" s="31">
        <f t="shared" si="5"/>
        <v>800.15858786127251</v>
      </c>
      <c r="J39" s="22">
        <v>55235</v>
      </c>
      <c r="K39" s="6">
        <f t="shared" si="13"/>
        <v>2.5288978139856588E-3</v>
      </c>
      <c r="L39" s="26">
        <f t="shared" si="6"/>
        <v>19.65080046357556</v>
      </c>
      <c r="M39" s="11">
        <f t="shared" si="7"/>
        <v>17.121059683651907</v>
      </c>
      <c r="N39" s="11">
        <f t="shared" si="8"/>
        <v>16.874913629757302</v>
      </c>
      <c r="O39" s="11">
        <f t="shared" si="9"/>
        <v>16.684403327770383</v>
      </c>
      <c r="P39" s="11">
        <f t="shared" si="10"/>
        <v>70.331177104755156</v>
      </c>
      <c r="Q39" s="33"/>
      <c r="R39" s="37" t="s">
        <v>34</v>
      </c>
      <c r="S39" s="51">
        <f t="shared" si="11"/>
        <v>2.6242400875787185E-2</v>
      </c>
      <c r="T39" s="52">
        <f t="shared" si="12"/>
        <v>729.82741075651734</v>
      </c>
    </row>
    <row r="40" spans="2:20" x14ac:dyDescent="0.2">
      <c r="B40" s="19" t="s">
        <v>35</v>
      </c>
      <c r="C40" s="22">
        <v>1</v>
      </c>
      <c r="D40" s="6">
        <f t="shared" ref="D40:D70" si="14">C40/$C$71</f>
        <v>1.1850783331095853E-12</v>
      </c>
      <c r="E40" s="11">
        <f t="shared" ref="E40:E70" si="15">$E$84*D40</f>
        <v>9.2086511874280322E-9</v>
      </c>
      <c r="F40" s="11">
        <f t="shared" ref="F40:F70" si="16">$F$84*D40</f>
        <v>8.0231778282074103E-9</v>
      </c>
      <c r="G40" s="11">
        <f t="shared" ref="G40:G70" si="17">$G$84*D40</f>
        <v>7.9078302037847443E-9</v>
      </c>
      <c r="H40" s="11">
        <f t="shared" ref="H40:H70" si="18">$H$84*D40</f>
        <v>7.8185543026904883E-9</v>
      </c>
      <c r="I40" s="31">
        <f t="shared" ref="I40:I70" si="19">SUM(E40:H40)</f>
        <v>3.2958213522110673E-8</v>
      </c>
      <c r="J40" s="22">
        <v>1</v>
      </c>
      <c r="K40" s="6">
        <f t="shared" si="13"/>
        <v>4.5784336272031483E-8</v>
      </c>
      <c r="L40" s="26">
        <f t="shared" ref="L40:L70" si="20">$E$84*K40</f>
        <v>3.5576718500182066E-4</v>
      </c>
      <c r="M40" s="11">
        <f t="shared" ref="M40:M70" si="21">$F$84*K40</f>
        <v>3.0996758728436515E-4</v>
      </c>
      <c r="N40" s="11">
        <f t="shared" ref="N40:N70" si="22">$G$84*K40</f>
        <v>3.0551124522055405E-4</v>
      </c>
      <c r="O40" s="11">
        <f t="shared" ref="O40:O70" si="23">$H$84*K40</f>
        <v>3.0206215855472769E-4</v>
      </c>
      <c r="P40" s="11">
        <f t="shared" ref="P40:P70" si="24">SUM(L40:O40)</f>
        <v>1.2733081760614674E-3</v>
      </c>
      <c r="Q40" s="33"/>
      <c r="R40" s="37" t="s">
        <v>35</v>
      </c>
      <c r="S40" s="47">
        <f t="shared" ref="S40:S71" si="25">SUM(D40-K40)</f>
        <v>-4.5783151193698375E-8</v>
      </c>
      <c r="T40" s="48">
        <f t="shared" ref="T40:T71" si="26">SUM(I40-P40)</f>
        <v>-1.2732752178479453E-3</v>
      </c>
    </row>
    <row r="41" spans="2:20" x14ac:dyDescent="0.2">
      <c r="B41" s="19" t="s">
        <v>36</v>
      </c>
      <c r="C41" s="22">
        <v>1525111337</v>
      </c>
      <c r="D41" s="6">
        <f t="shared" si="14"/>
        <v>1.807376401058491E-3</v>
      </c>
      <c r="E41" s="11">
        <f t="shared" si="15"/>
        <v>14.044218324425003</v>
      </c>
      <c r="F41" s="11">
        <f t="shared" si="16"/>
        <v>12.236239464566161</v>
      </c>
      <c r="G41" s="11">
        <f t="shared" si="17"/>
        <v>12.060321494863134</v>
      </c>
      <c r="H41" s="11">
        <f t="shared" si="18"/>
        <v>11.924165805983394</v>
      </c>
      <c r="I41" s="31">
        <f t="shared" si="19"/>
        <v>50.264945089837688</v>
      </c>
      <c r="J41" s="22">
        <v>39172</v>
      </c>
      <c r="K41" s="6">
        <f t="shared" si="13"/>
        <v>1.7934640204480172E-3</v>
      </c>
      <c r="L41" s="26">
        <f t="shared" si="20"/>
        <v>13.936112170891318</v>
      </c>
      <c r="M41" s="11">
        <f t="shared" si="21"/>
        <v>12.142050329103151</v>
      </c>
      <c r="N41" s="11">
        <f t="shared" si="22"/>
        <v>11.967486497779543</v>
      </c>
      <c r="O41" s="11">
        <f t="shared" si="23"/>
        <v>11.832378874905794</v>
      </c>
      <c r="P41" s="11">
        <f t="shared" si="24"/>
        <v>49.878027872679802</v>
      </c>
      <c r="Q41" s="33"/>
      <c r="R41" s="37" t="s">
        <v>36</v>
      </c>
      <c r="S41" s="47">
        <f t="shared" si="25"/>
        <v>1.3912380610473733E-5</v>
      </c>
      <c r="T41" s="48">
        <f t="shared" si="26"/>
        <v>0.38691721715788674</v>
      </c>
    </row>
    <row r="42" spans="2:20" x14ac:dyDescent="0.2">
      <c r="B42" s="19" t="s">
        <v>37</v>
      </c>
      <c r="C42" s="22">
        <v>5963996368</v>
      </c>
      <c r="D42" s="6">
        <f t="shared" si="14"/>
        <v>7.0678028744610615E-3</v>
      </c>
      <c r="E42" s="11">
        <f t="shared" si="15"/>
        <v>54.920362235999676</v>
      </c>
      <c r="F42" s="11">
        <f t="shared" si="16"/>
        <v>47.850203427247131</v>
      </c>
      <c r="G42" s="11">
        <f t="shared" si="17"/>
        <v>47.162270614132915</v>
      </c>
      <c r="H42" s="11">
        <f t="shared" si="18"/>
        <v>46.629829464256851</v>
      </c>
      <c r="I42" s="31">
        <f t="shared" si="19"/>
        <v>196.56266574163658</v>
      </c>
      <c r="J42" s="22">
        <v>400028</v>
      </c>
      <c r="K42" s="6">
        <f t="shared" si="13"/>
        <v>1.831501647022821E-2</v>
      </c>
      <c r="L42" s="26">
        <f t="shared" si="20"/>
        <v>142.3168354819083</v>
      </c>
      <c r="M42" s="11">
        <f t="shared" si="21"/>
        <v>123.99571400619003</v>
      </c>
      <c r="N42" s="11">
        <f t="shared" si="22"/>
        <v>122.2130524030878</v>
      </c>
      <c r="O42" s="11">
        <f t="shared" si="23"/>
        <v>120.83332116233062</v>
      </c>
      <c r="P42" s="11">
        <f t="shared" si="24"/>
        <v>509.35892305351678</v>
      </c>
      <c r="Q42" s="33"/>
      <c r="R42" s="37" t="s">
        <v>37</v>
      </c>
      <c r="S42" s="49">
        <f t="shared" si="25"/>
        <v>-1.124721359576715E-2</v>
      </c>
      <c r="T42" s="50">
        <f t="shared" si="26"/>
        <v>-312.7962573118802</v>
      </c>
    </row>
    <row r="43" spans="2:20" x14ac:dyDescent="0.2">
      <c r="B43" s="19" t="s">
        <v>38</v>
      </c>
      <c r="C43" s="22">
        <v>821769</v>
      </c>
      <c r="D43" s="6">
        <f t="shared" si="14"/>
        <v>9.7386063672113086E-7</v>
      </c>
      <c r="E43" s="11">
        <f t="shared" si="15"/>
        <v>7.5673840776415476E-3</v>
      </c>
      <c r="F43" s="11">
        <f t="shared" si="16"/>
        <v>6.5931988207081765E-3</v>
      </c>
      <c r="G43" s="11">
        <f t="shared" si="17"/>
        <v>6.4984097187339857E-3</v>
      </c>
      <c r="H43" s="11">
        <f t="shared" si="18"/>
        <v>6.4250455507676605E-3</v>
      </c>
      <c r="I43" s="31">
        <f t="shared" si="19"/>
        <v>2.7084038167851373E-2</v>
      </c>
      <c r="J43" s="22">
        <v>51</v>
      </c>
      <c r="K43" s="6">
        <f t="shared" si="13"/>
        <v>2.3350011498736056E-6</v>
      </c>
      <c r="L43" s="26">
        <f t="shared" si="20"/>
        <v>1.8144126435092851E-2</v>
      </c>
      <c r="M43" s="11">
        <f t="shared" si="21"/>
        <v>1.5808346951502624E-2</v>
      </c>
      <c r="N43" s="11">
        <f t="shared" si="22"/>
        <v>1.5581073506248258E-2</v>
      </c>
      <c r="O43" s="11">
        <f t="shared" si="23"/>
        <v>1.5405170086291112E-2</v>
      </c>
      <c r="P43" s="11">
        <f t="shared" si="24"/>
        <v>6.493871697913485E-2</v>
      </c>
      <c r="Q43" s="33"/>
      <c r="R43" s="37" t="s">
        <v>38</v>
      </c>
      <c r="S43" s="47">
        <f t="shared" si="25"/>
        <v>-1.3611405131524747E-6</v>
      </c>
      <c r="T43" s="48">
        <f t="shared" si="26"/>
        <v>-3.7854678811283474E-2</v>
      </c>
    </row>
    <row r="44" spans="2:20" x14ac:dyDescent="0.2">
      <c r="B44" s="19" t="s">
        <v>39</v>
      </c>
      <c r="C44" s="22">
        <v>3458832979</v>
      </c>
      <c r="D44" s="6">
        <f t="shared" si="14"/>
        <v>4.0989880212577816E-3</v>
      </c>
      <c r="E44" s="11">
        <f t="shared" si="15"/>
        <v>31.851186419183591</v>
      </c>
      <c r="F44" s="11">
        <f t="shared" si="16"/>
        <v>27.750832068585392</v>
      </c>
      <c r="G44" s="11">
        <f t="shared" si="17"/>
        <v>27.351863901182966</v>
      </c>
      <c r="H44" s="11">
        <f t="shared" si="18"/>
        <v>27.043073470248213</v>
      </c>
      <c r="I44" s="31">
        <f t="shared" si="19"/>
        <v>113.99695585920017</v>
      </c>
      <c r="J44" s="22">
        <v>5</v>
      </c>
      <c r="K44" s="6">
        <f t="shared" si="13"/>
        <v>2.289216813601574E-7</v>
      </c>
      <c r="L44" s="26">
        <f t="shared" si="20"/>
        <v>1.778835925009103E-3</v>
      </c>
      <c r="M44" s="11">
        <f t="shared" si="21"/>
        <v>1.5498379364218258E-3</v>
      </c>
      <c r="N44" s="11">
        <f t="shared" si="22"/>
        <v>1.5275562261027702E-3</v>
      </c>
      <c r="O44" s="11">
        <f t="shared" si="23"/>
        <v>1.5103107927736384E-3</v>
      </c>
      <c r="P44" s="11">
        <f t="shared" si="24"/>
        <v>6.3665408803073378E-3</v>
      </c>
      <c r="Q44" s="33"/>
      <c r="R44" s="37" t="s">
        <v>39</v>
      </c>
      <c r="S44" s="51">
        <f t="shared" si="25"/>
        <v>4.0987590995764213E-3</v>
      </c>
      <c r="T44" s="52">
        <f t="shared" si="26"/>
        <v>113.99058931831986</v>
      </c>
    </row>
    <row r="45" spans="2:20" x14ac:dyDescent="0.2">
      <c r="B45" s="19" t="s">
        <v>40</v>
      </c>
      <c r="C45" s="22">
        <v>23335158</v>
      </c>
      <c r="D45" s="6">
        <f t="shared" si="14"/>
        <v>2.7653990145488804E-5</v>
      </c>
      <c r="E45" s="11">
        <f t="shared" si="15"/>
        <v>0.21488533042552074</v>
      </c>
      <c r="F45" s="11">
        <f t="shared" si="16"/>
        <v>0.18722212228331681</v>
      </c>
      <c r="G45" s="11">
        <f t="shared" si="17"/>
        <v>0.1845304672424892</v>
      </c>
      <c r="H45" s="11">
        <f t="shared" si="18"/>
        <v>0.18244719998486239</v>
      </c>
      <c r="I45" s="31">
        <f t="shared" si="19"/>
        <v>0.76908511993618911</v>
      </c>
      <c r="J45" s="22">
        <v>180</v>
      </c>
      <c r="K45" s="6">
        <f t="shared" si="13"/>
        <v>8.2411805289656672E-6</v>
      </c>
      <c r="L45" s="26">
        <f t="shared" si="20"/>
        <v>6.4038093300327711E-2</v>
      </c>
      <c r="M45" s="11">
        <f t="shared" si="21"/>
        <v>5.5794165711185728E-2</v>
      </c>
      <c r="N45" s="11">
        <f t="shared" si="22"/>
        <v>5.4992024139699731E-2</v>
      </c>
      <c r="O45" s="11">
        <f t="shared" si="23"/>
        <v>5.4371188539850991E-2</v>
      </c>
      <c r="P45" s="11">
        <f t="shared" si="24"/>
        <v>0.22919547169106416</v>
      </c>
      <c r="Q45" s="33"/>
      <c r="R45" s="37" t="s">
        <v>40</v>
      </c>
      <c r="S45" s="51">
        <f t="shared" si="25"/>
        <v>1.9412809616523139E-5</v>
      </c>
      <c r="T45" s="52">
        <f t="shared" si="26"/>
        <v>0.53988964824512498</v>
      </c>
    </row>
    <row r="46" spans="2:20" x14ac:dyDescent="0.2">
      <c r="B46" s="19" t="s">
        <v>41</v>
      </c>
      <c r="C46" s="22">
        <v>774960447</v>
      </c>
      <c r="D46" s="6">
        <f t="shared" si="14"/>
        <v>9.183888347566191E-4</v>
      </c>
      <c r="E46" s="11">
        <f t="shared" si="15"/>
        <v>7.1363404404763084</v>
      </c>
      <c r="F46" s="11">
        <f t="shared" si="16"/>
        <v>6.2176454761081041</v>
      </c>
      <c r="G46" s="11">
        <f t="shared" si="17"/>
        <v>6.1282556295251265</v>
      </c>
      <c r="H46" s="11">
        <f t="shared" si="18"/>
        <v>6.0590703373067942</v>
      </c>
      <c r="I46" s="31">
        <f t="shared" si="19"/>
        <v>25.541311883416334</v>
      </c>
      <c r="J46" s="22">
        <v>60175</v>
      </c>
      <c r="K46" s="6">
        <f t="shared" si="13"/>
        <v>2.7550724351694941E-3</v>
      </c>
      <c r="L46" s="26">
        <f t="shared" si="20"/>
        <v>21.408290357484553</v>
      </c>
      <c r="M46" s="11">
        <f t="shared" si="21"/>
        <v>18.652299564836671</v>
      </c>
      <c r="N46" s="11">
        <f t="shared" si="22"/>
        <v>18.384139181146839</v>
      </c>
      <c r="O46" s="11">
        <f t="shared" si="23"/>
        <v>18.176590391030736</v>
      </c>
      <c r="P46" s="11">
        <f t="shared" si="24"/>
        <v>76.621319494498806</v>
      </c>
      <c r="Q46" s="33"/>
      <c r="R46" s="37" t="s">
        <v>41</v>
      </c>
      <c r="S46" s="49">
        <f t="shared" si="25"/>
        <v>-1.836683600412875E-3</v>
      </c>
      <c r="T46" s="50">
        <f t="shared" si="26"/>
        <v>-51.080007611082472</v>
      </c>
    </row>
    <row r="47" spans="2:20" x14ac:dyDescent="0.2">
      <c r="B47" s="19" t="s">
        <v>42</v>
      </c>
      <c r="C47" s="22">
        <v>1947356711</v>
      </c>
      <c r="D47" s="6">
        <f t="shared" si="14"/>
        <v>2.3077702450416443E-3</v>
      </c>
      <c r="E47" s="11">
        <f t="shared" si="15"/>
        <v>17.932528689096099</v>
      </c>
      <c r="F47" s="11">
        <f t="shared" si="16"/>
        <v>15.623989187306107</v>
      </c>
      <c r="G47" s="11">
        <f t="shared" si="17"/>
        <v>15.399366216788719</v>
      </c>
      <c r="H47" s="11">
        <f t="shared" si="18"/>
        <v>15.225514191662249</v>
      </c>
      <c r="I47" s="31">
        <f t="shared" si="19"/>
        <v>64.181398284853174</v>
      </c>
      <c r="J47" s="22">
        <v>4659</v>
      </c>
      <c r="K47" s="6">
        <f t="shared" si="13"/>
        <v>2.1330922269139466E-4</v>
      </c>
      <c r="L47" s="26">
        <f t="shared" si="20"/>
        <v>1.6575193149234821</v>
      </c>
      <c r="M47" s="11">
        <f t="shared" si="21"/>
        <v>1.4441389891578571</v>
      </c>
      <c r="N47" s="11">
        <f t="shared" si="22"/>
        <v>1.4233768914825613</v>
      </c>
      <c r="O47" s="11">
        <f t="shared" si="23"/>
        <v>1.4073075967064763</v>
      </c>
      <c r="P47" s="11">
        <f t="shared" si="24"/>
        <v>5.9323427922703766</v>
      </c>
      <c r="Q47" s="33"/>
      <c r="R47" s="37" t="s">
        <v>42</v>
      </c>
      <c r="S47" s="51">
        <f t="shared" si="25"/>
        <v>2.0944610223502498E-3</v>
      </c>
      <c r="T47" s="52">
        <f t="shared" si="26"/>
        <v>58.249055492582798</v>
      </c>
    </row>
    <row r="48" spans="2:20" x14ac:dyDescent="0.2">
      <c r="B48" s="19" t="s">
        <v>43</v>
      </c>
      <c r="C48" s="22">
        <v>69632605840</v>
      </c>
      <c r="D48" s="6">
        <f t="shared" si="14"/>
        <v>8.2520092458943983E-2</v>
      </c>
      <c r="E48" s="11">
        <f t="shared" si="15"/>
        <v>641.22237845222423</v>
      </c>
      <c r="F48" s="11">
        <f t="shared" si="16"/>
        <v>558.674779295794</v>
      </c>
      <c r="G48" s="11">
        <f t="shared" si="17"/>
        <v>550.64282362978997</v>
      </c>
      <c r="H48" s="11">
        <f t="shared" si="18"/>
        <v>544.42630999788298</v>
      </c>
      <c r="I48" s="31">
        <f t="shared" si="19"/>
        <v>2294.9662913756911</v>
      </c>
      <c r="J48" s="22">
        <v>6</v>
      </c>
      <c r="K48" s="6">
        <f t="shared" si="13"/>
        <v>2.7470601763218887E-7</v>
      </c>
      <c r="L48" s="26">
        <f t="shared" si="20"/>
        <v>2.1346031100109237E-3</v>
      </c>
      <c r="M48" s="11">
        <f t="shared" si="21"/>
        <v>1.8598055237061908E-3</v>
      </c>
      <c r="N48" s="11">
        <f t="shared" si="22"/>
        <v>1.8330674713233242E-3</v>
      </c>
      <c r="O48" s="11">
        <f t="shared" si="23"/>
        <v>1.8123729513283662E-3</v>
      </c>
      <c r="P48" s="11">
        <f t="shared" si="24"/>
        <v>7.6398490563688052E-3</v>
      </c>
      <c r="Q48" s="33"/>
      <c r="R48" s="37" t="s">
        <v>43</v>
      </c>
      <c r="S48" s="51">
        <f t="shared" si="25"/>
        <v>8.2519817752926355E-2</v>
      </c>
      <c r="T48" s="52">
        <f t="shared" si="26"/>
        <v>2294.9586515266346</v>
      </c>
    </row>
    <row r="49" spans="2:20" x14ac:dyDescent="0.2">
      <c r="B49" s="19" t="s">
        <v>44</v>
      </c>
      <c r="C49" s="22">
        <v>64404280114</v>
      </c>
      <c r="D49" s="6">
        <f t="shared" si="14"/>
        <v>7.6324116922621935E-2</v>
      </c>
      <c r="E49" s="11">
        <f t="shared" si="15"/>
        <v>593.07655054723375</v>
      </c>
      <c r="F49" s="11">
        <f t="shared" si="16"/>
        <v>516.72699225230429</v>
      </c>
      <c r="G49" s="11">
        <f t="shared" si="17"/>
        <v>509.29811153850238</v>
      </c>
      <c r="H49" s="11">
        <f t="shared" si="18"/>
        <v>503.54836139699819</v>
      </c>
      <c r="I49" s="31">
        <f t="shared" si="19"/>
        <v>2122.6500157350383</v>
      </c>
      <c r="J49" s="22">
        <v>1908563</v>
      </c>
      <c r="K49" s="6">
        <f t="shared" si="13"/>
        <v>8.738229018835722E-2</v>
      </c>
      <c r="L49" s="26">
        <f t="shared" si="20"/>
        <v>679.0040859086298</v>
      </c>
      <c r="M49" s="11">
        <f t="shared" si="21"/>
        <v>591.59266829020976</v>
      </c>
      <c r="N49" s="11">
        <f t="shared" si="22"/>
        <v>583.08745871187637</v>
      </c>
      <c r="O49" s="11">
        <f t="shared" si="23"/>
        <v>576.50465951768672</v>
      </c>
      <c r="P49" s="11">
        <f t="shared" si="24"/>
        <v>2430.1888724284026</v>
      </c>
      <c r="Q49" s="33"/>
      <c r="R49" s="37" t="s">
        <v>44</v>
      </c>
      <c r="S49" s="49">
        <f t="shared" si="25"/>
        <v>-1.1058173265735285E-2</v>
      </c>
      <c r="T49" s="50">
        <f t="shared" si="26"/>
        <v>-307.53885669336432</v>
      </c>
    </row>
    <row r="50" spans="2:20" x14ac:dyDescent="0.2">
      <c r="B50" s="19" t="s">
        <v>45</v>
      </c>
      <c r="C50" s="22">
        <v>26485400000</v>
      </c>
      <c r="D50" s="6">
        <f t="shared" si="14"/>
        <v>3.1387273683740613E-2</v>
      </c>
      <c r="E50" s="11">
        <f t="shared" si="15"/>
        <v>243.89481015950642</v>
      </c>
      <c r="F50" s="11">
        <f t="shared" si="16"/>
        <v>212.49707405120458</v>
      </c>
      <c r="G50" s="11">
        <f t="shared" si="17"/>
        <v>209.44204607932048</v>
      </c>
      <c r="H50" s="11">
        <f t="shared" si="18"/>
        <v>207.07753812847869</v>
      </c>
      <c r="I50" s="31">
        <f t="shared" si="19"/>
        <v>872.91146841851014</v>
      </c>
      <c r="J50" s="22">
        <v>3</v>
      </c>
      <c r="K50" s="6">
        <f t="shared" si="13"/>
        <v>1.3735300881609444E-7</v>
      </c>
      <c r="L50" s="26">
        <f t="shared" si="20"/>
        <v>1.0673015550054618E-3</v>
      </c>
      <c r="M50" s="11">
        <f t="shared" si="21"/>
        <v>9.299027618530954E-4</v>
      </c>
      <c r="N50" s="11">
        <f t="shared" si="22"/>
        <v>9.165337356616621E-4</v>
      </c>
      <c r="O50" s="11">
        <f t="shared" si="23"/>
        <v>9.0618647566418308E-4</v>
      </c>
      <c r="P50" s="11">
        <f t="shared" si="24"/>
        <v>3.8199245281844026E-3</v>
      </c>
      <c r="Q50" s="33"/>
      <c r="R50" s="37" t="s">
        <v>45</v>
      </c>
      <c r="S50" s="51">
        <f t="shared" si="25"/>
        <v>3.1387136330731799E-2</v>
      </c>
      <c r="T50" s="52">
        <f t="shared" si="26"/>
        <v>872.90764849398192</v>
      </c>
    </row>
    <row r="51" spans="2:20" x14ac:dyDescent="0.2">
      <c r="B51" s="19" t="s">
        <v>46</v>
      </c>
      <c r="C51" s="22">
        <v>28946479936</v>
      </c>
      <c r="D51" s="6">
        <f t="shared" si="14"/>
        <v>3.4303846191944938E-2</v>
      </c>
      <c r="E51" s="11">
        <f t="shared" si="15"/>
        <v>266.55803683450813</v>
      </c>
      <c r="F51" s="11">
        <f t="shared" si="16"/>
        <v>232.24275602716591</v>
      </c>
      <c r="G51" s="11">
        <f t="shared" si="17"/>
        <v>228.9038483311499</v>
      </c>
      <c r="H51" s="11">
        <f t="shared" si="18"/>
        <v>226.31962525135674</v>
      </c>
      <c r="I51" s="31">
        <f t="shared" si="19"/>
        <v>954.02426644418074</v>
      </c>
      <c r="J51" s="22">
        <v>2147469</v>
      </c>
      <c r="K51" s="6">
        <f t="shared" si="13"/>
        <v>9.8320442829763169E-2</v>
      </c>
      <c r="L51" s="26">
        <f t="shared" si="20"/>
        <v>763.99900100867467</v>
      </c>
      <c r="M51" s="11">
        <f t="shared" si="21"/>
        <v>665.64578469796834</v>
      </c>
      <c r="N51" s="11">
        <f t="shared" si="22"/>
        <v>656.07592826253801</v>
      </c>
      <c r="O51" s="11">
        <f t="shared" si="23"/>
        <v>648.66912156936246</v>
      </c>
      <c r="P51" s="11">
        <f t="shared" si="24"/>
        <v>2734.3898355385436</v>
      </c>
      <c r="Q51" s="33"/>
      <c r="R51" s="37" t="s">
        <v>46</v>
      </c>
      <c r="S51" s="49">
        <f t="shared" si="25"/>
        <v>-6.4016596637818224E-2</v>
      </c>
      <c r="T51" s="50">
        <f t="shared" si="26"/>
        <v>-1780.3655690943629</v>
      </c>
    </row>
    <row r="52" spans="2:20" x14ac:dyDescent="0.2">
      <c r="B52" s="19" t="s">
        <v>47</v>
      </c>
      <c r="C52" s="22">
        <v>84677095409</v>
      </c>
      <c r="D52" s="6">
        <f t="shared" si="14"/>
        <v>0.10034899107985903</v>
      </c>
      <c r="E52" s="11">
        <f t="shared" si="15"/>
        <v>779.76183518604466</v>
      </c>
      <c r="F52" s="11">
        <f t="shared" si="16"/>
        <v>679.3793944424923</v>
      </c>
      <c r="G52" s="11">
        <f t="shared" si="17"/>
        <v>669.61209264405261</v>
      </c>
      <c r="H52" s="11">
        <f t="shared" si="18"/>
        <v>662.05246864936998</v>
      </c>
      <c r="I52" s="31">
        <f t="shared" si="19"/>
        <v>2790.8057909219597</v>
      </c>
      <c r="J52" s="22">
        <v>14</v>
      </c>
      <c r="K52" s="6">
        <f t="shared" si="13"/>
        <v>6.4098070780844073E-7</v>
      </c>
      <c r="L52" s="26">
        <f t="shared" si="20"/>
        <v>4.9807405900254885E-3</v>
      </c>
      <c r="M52" s="11">
        <f t="shared" si="21"/>
        <v>4.339546221981112E-3</v>
      </c>
      <c r="N52" s="11">
        <f t="shared" si="22"/>
        <v>4.2771574330877568E-3</v>
      </c>
      <c r="O52" s="11">
        <f t="shared" si="23"/>
        <v>4.2288702197661879E-3</v>
      </c>
      <c r="P52" s="11">
        <f t="shared" si="24"/>
        <v>1.7826314464860545E-2</v>
      </c>
      <c r="Q52" s="33"/>
      <c r="R52" s="37" t="s">
        <v>47</v>
      </c>
      <c r="S52" s="51">
        <f t="shared" si="25"/>
        <v>0.10034835009915123</v>
      </c>
      <c r="T52" s="52">
        <f t="shared" si="26"/>
        <v>2790.7879646074948</v>
      </c>
    </row>
    <row r="53" spans="2:20" x14ac:dyDescent="0.2">
      <c r="B53" s="19" t="s">
        <v>48</v>
      </c>
      <c r="C53" s="22">
        <v>2000000</v>
      </c>
      <c r="D53" s="6">
        <f t="shared" si="14"/>
        <v>2.3701566662191705E-6</v>
      </c>
      <c r="E53" s="11">
        <f t="shared" si="15"/>
        <v>1.8417302374856066E-2</v>
      </c>
      <c r="F53" s="11">
        <f t="shared" si="16"/>
        <v>1.604635565641482E-2</v>
      </c>
      <c r="G53" s="11">
        <f t="shared" si="17"/>
        <v>1.5815660407569487E-2</v>
      </c>
      <c r="H53" s="11">
        <f t="shared" si="18"/>
        <v>1.5637108605380978E-2</v>
      </c>
      <c r="I53" s="31">
        <f t="shared" si="19"/>
        <v>6.5916427044221348E-2</v>
      </c>
      <c r="J53" s="22">
        <v>1</v>
      </c>
      <c r="K53" s="6">
        <f t="shared" si="13"/>
        <v>4.5784336272031483E-8</v>
      </c>
      <c r="L53" s="26">
        <f t="shared" si="20"/>
        <v>3.5576718500182066E-4</v>
      </c>
      <c r="M53" s="11">
        <f t="shared" si="21"/>
        <v>3.0996758728436515E-4</v>
      </c>
      <c r="N53" s="11">
        <f t="shared" si="22"/>
        <v>3.0551124522055405E-4</v>
      </c>
      <c r="O53" s="11">
        <f t="shared" si="23"/>
        <v>3.0206215855472769E-4</v>
      </c>
      <c r="P53" s="11">
        <f t="shared" si="24"/>
        <v>1.2733081760614674E-3</v>
      </c>
      <c r="Q53" s="33"/>
      <c r="R53" s="37" t="s">
        <v>48</v>
      </c>
      <c r="S53" s="47">
        <f t="shared" si="25"/>
        <v>2.3243723299471391E-6</v>
      </c>
      <c r="T53" s="48">
        <f t="shared" si="26"/>
        <v>6.4643118868159877E-2</v>
      </c>
    </row>
    <row r="54" spans="2:20" x14ac:dyDescent="0.2">
      <c r="B54" s="19" t="s">
        <v>49</v>
      </c>
      <c r="C54" s="22">
        <v>1809741926</v>
      </c>
      <c r="D54" s="6">
        <f t="shared" si="14"/>
        <v>2.1446859450226104E-3</v>
      </c>
      <c r="E54" s="11">
        <f t="shared" si="15"/>
        <v>16.665282135798194</v>
      </c>
      <c r="F54" s="11">
        <f t="shared" si="16"/>
        <v>14.519881295460577</v>
      </c>
      <c r="G54" s="11">
        <f t="shared" si="17"/>
        <v>14.311131863478375</v>
      </c>
      <c r="H54" s="11">
        <f t="shared" si="18"/>
        <v>14.149565522286672</v>
      </c>
      <c r="I54" s="31">
        <f t="shared" si="19"/>
        <v>59.645860817023816</v>
      </c>
      <c r="J54" s="22">
        <v>6</v>
      </c>
      <c r="K54" s="6">
        <f t="shared" si="13"/>
        <v>2.7470601763218887E-7</v>
      </c>
      <c r="L54" s="26">
        <f t="shared" si="20"/>
        <v>2.1346031100109237E-3</v>
      </c>
      <c r="M54" s="11">
        <f t="shared" si="21"/>
        <v>1.8598055237061908E-3</v>
      </c>
      <c r="N54" s="11">
        <f t="shared" si="22"/>
        <v>1.8330674713233242E-3</v>
      </c>
      <c r="O54" s="11">
        <f t="shared" si="23"/>
        <v>1.8123729513283662E-3</v>
      </c>
      <c r="P54" s="11">
        <f t="shared" si="24"/>
        <v>7.6398490563688052E-3</v>
      </c>
      <c r="Q54" s="33"/>
      <c r="R54" s="37" t="s">
        <v>49</v>
      </c>
      <c r="S54" s="51">
        <f t="shared" si="25"/>
        <v>2.1444112390049783E-3</v>
      </c>
      <c r="T54" s="52">
        <f t="shared" si="26"/>
        <v>59.638220967967449</v>
      </c>
    </row>
    <row r="55" spans="2:20" x14ac:dyDescent="0.2">
      <c r="B55" s="19" t="s">
        <v>50</v>
      </c>
      <c r="C55" s="22">
        <v>2214529565</v>
      </c>
      <c r="D55" s="6">
        <f t="shared" si="14"/>
        <v>2.6243910055120949E-3</v>
      </c>
      <c r="E55" s="11">
        <f t="shared" si="15"/>
        <v>20.392830308331735</v>
      </c>
      <c r="F55" s="11">
        <f t="shared" si="16"/>
        <v>17.767564505817802</v>
      </c>
      <c r="G55" s="11">
        <f t="shared" si="17"/>
        <v>17.512123781281289</v>
      </c>
      <c r="H55" s="11">
        <f t="shared" si="18"/>
        <v>17.314419658866047</v>
      </c>
      <c r="I55" s="31">
        <f t="shared" si="19"/>
        <v>72.986938254296874</v>
      </c>
      <c r="J55" s="22">
        <v>151826</v>
      </c>
      <c r="K55" s="6">
        <f t="shared" si="13"/>
        <v>6.9512526388374515E-3</v>
      </c>
      <c r="L55" s="26">
        <f t="shared" si="20"/>
        <v>54.014708630086417</v>
      </c>
      <c r="M55" s="11">
        <f t="shared" si="21"/>
        <v>47.061138907036025</v>
      </c>
      <c r="N55" s="11">
        <f t="shared" si="22"/>
        <v>46.384550316855837</v>
      </c>
      <c r="O55" s="11">
        <f t="shared" si="23"/>
        <v>45.860889284730085</v>
      </c>
      <c r="P55" s="11">
        <f t="shared" si="24"/>
        <v>193.32128713870839</v>
      </c>
      <c r="Q55" s="33"/>
      <c r="R55" s="37" t="s">
        <v>50</v>
      </c>
      <c r="S55" s="49">
        <f t="shared" si="25"/>
        <v>-4.326861633325357E-3</v>
      </c>
      <c r="T55" s="50">
        <f t="shared" si="26"/>
        <v>-120.33434888441151</v>
      </c>
    </row>
    <row r="56" spans="2:20" x14ac:dyDescent="0.2">
      <c r="B56" s="19" t="s">
        <v>51</v>
      </c>
      <c r="C56" s="22">
        <v>43077064215</v>
      </c>
      <c r="D56" s="6">
        <f t="shared" si="14"/>
        <v>5.1049695455166771E-2</v>
      </c>
      <c r="E56" s="11">
        <f t="shared" si="15"/>
        <v>396.68165853437341</v>
      </c>
      <c r="F56" s="11">
        <f t="shared" si="16"/>
        <v>345.61494651405491</v>
      </c>
      <c r="G56" s="11">
        <f t="shared" si="17"/>
        <v>340.64610948975201</v>
      </c>
      <c r="H56" s="11">
        <f t="shared" si="18"/>
        <v>336.8003657654628</v>
      </c>
      <c r="I56" s="31">
        <f t="shared" si="19"/>
        <v>1419.7430803036432</v>
      </c>
      <c r="J56" s="22">
        <v>2746989</v>
      </c>
      <c r="K56" s="6">
        <f t="shared" si="13"/>
        <v>0.12576906811157149</v>
      </c>
      <c r="L56" s="26">
        <f t="shared" si="20"/>
        <v>977.28854376096626</v>
      </c>
      <c r="M56" s="11">
        <f t="shared" si="21"/>
        <v>851.47755262669091</v>
      </c>
      <c r="N56" s="11">
        <f t="shared" si="22"/>
        <v>839.23602999716456</v>
      </c>
      <c r="O56" s="11">
        <f t="shared" si="23"/>
        <v>829.76142686609285</v>
      </c>
      <c r="P56" s="11">
        <f t="shared" si="24"/>
        <v>3497.7635532509144</v>
      </c>
      <c r="Q56" s="33"/>
      <c r="R56" s="37" t="s">
        <v>51</v>
      </c>
      <c r="S56" s="49">
        <f t="shared" si="25"/>
        <v>-7.4719372656404714E-2</v>
      </c>
      <c r="T56" s="50">
        <f t="shared" si="26"/>
        <v>-2078.0204729472712</v>
      </c>
    </row>
    <row r="57" spans="2:20" x14ac:dyDescent="0.2">
      <c r="B57" s="19" t="s">
        <v>52</v>
      </c>
      <c r="C57" s="22">
        <v>1108929886</v>
      </c>
      <c r="D57" s="6">
        <f t="shared" si="14"/>
        <v>1.3141687808362825E-3</v>
      </c>
      <c r="E57" s="11">
        <f t="shared" si="15"/>
        <v>10.211748511488333</v>
      </c>
      <c r="F57" s="11">
        <f t="shared" si="16"/>
        <v>8.8971416743917722</v>
      </c>
      <c r="G57" s="11">
        <f t="shared" si="17"/>
        <v>8.7692292463903723</v>
      </c>
      <c r="H57" s="11">
        <f t="shared" si="18"/>
        <v>8.6702285315673731</v>
      </c>
      <c r="I57" s="31">
        <f t="shared" si="19"/>
        <v>36.548347963837855</v>
      </c>
      <c r="J57" s="22">
        <v>85319</v>
      </c>
      <c r="K57" s="6">
        <f t="shared" si="13"/>
        <v>3.9062737863934539E-3</v>
      </c>
      <c r="L57" s="26">
        <f t="shared" si="20"/>
        <v>30.353700457170333</v>
      </c>
      <c r="M57" s="11">
        <f t="shared" si="21"/>
        <v>26.446124579514748</v>
      </c>
      <c r="N57" s="11">
        <f t="shared" si="22"/>
        <v>26.065913930972449</v>
      </c>
      <c r="O57" s="11">
        <f t="shared" si="23"/>
        <v>25.77164130573081</v>
      </c>
      <c r="P57" s="11">
        <f t="shared" si="24"/>
        <v>108.63738027338835</v>
      </c>
      <c r="Q57" s="33"/>
      <c r="R57" s="37" t="s">
        <v>52</v>
      </c>
      <c r="S57" s="49">
        <f t="shared" si="25"/>
        <v>-2.5921050055571714E-3</v>
      </c>
      <c r="T57" s="50">
        <f t="shared" si="26"/>
        <v>-72.08903230955049</v>
      </c>
    </row>
    <row r="58" spans="2:20" x14ac:dyDescent="0.2">
      <c r="B58" s="19" t="s">
        <v>53</v>
      </c>
      <c r="C58" s="22">
        <v>10531567785</v>
      </c>
      <c r="D58" s="6">
        <f t="shared" si="14"/>
        <v>1.2480732795678408E-2</v>
      </c>
      <c r="E58" s="11">
        <f t="shared" si="15"/>
        <v>96.981534188819069</v>
      </c>
      <c r="F58" s="11">
        <f t="shared" si="16"/>
        <v>84.49664114887544</v>
      </c>
      <c r="G58" s="11">
        <f t="shared" si="17"/>
        <v>83.281849823429397</v>
      </c>
      <c r="H58" s="11">
        <f t="shared" si="18"/>
        <v>82.341634619488303</v>
      </c>
      <c r="I58" s="31">
        <f t="shared" si="19"/>
        <v>347.10165978061218</v>
      </c>
      <c r="J58" s="22">
        <v>102</v>
      </c>
      <c r="K58" s="6">
        <f t="shared" si="13"/>
        <v>4.6700022997472111E-6</v>
      </c>
      <c r="L58" s="26">
        <f t="shared" si="20"/>
        <v>3.6288252870185701E-2</v>
      </c>
      <c r="M58" s="11">
        <f t="shared" si="21"/>
        <v>3.1616693903005248E-2</v>
      </c>
      <c r="N58" s="11">
        <f t="shared" si="22"/>
        <v>3.1162147012496515E-2</v>
      </c>
      <c r="O58" s="11">
        <f t="shared" si="23"/>
        <v>3.0810340172582225E-2</v>
      </c>
      <c r="P58" s="11">
        <f t="shared" si="24"/>
        <v>0.1298774339582697</v>
      </c>
      <c r="Q58" s="33"/>
      <c r="R58" s="37" t="s">
        <v>53</v>
      </c>
      <c r="S58" s="51">
        <f t="shared" si="25"/>
        <v>1.2476062793378661E-2</v>
      </c>
      <c r="T58" s="52">
        <f t="shared" si="26"/>
        <v>346.97178234665392</v>
      </c>
    </row>
    <row r="59" spans="2:20" x14ac:dyDescent="0.2">
      <c r="B59" s="19" t="s">
        <v>54</v>
      </c>
      <c r="C59" s="22">
        <v>6233840577</v>
      </c>
      <c r="D59" s="6">
        <f t="shared" si="14"/>
        <v>7.3875893998620558E-3</v>
      </c>
      <c r="E59" s="11">
        <f t="shared" si="15"/>
        <v>57.405263431628107</v>
      </c>
      <c r="F59" s="11">
        <f t="shared" si="16"/>
        <v>50.0152115019661</v>
      </c>
      <c r="G59" s="11">
        <f t="shared" si="17"/>
        <v>49.296152800379517</v>
      </c>
      <c r="H59" s="11">
        <f t="shared" si="18"/>
        <v>48.739621065589915</v>
      </c>
      <c r="I59" s="31">
        <f t="shared" si="19"/>
        <v>205.45624879956364</v>
      </c>
      <c r="J59" s="22">
        <v>452377</v>
      </c>
      <c r="K59" s="6">
        <f t="shared" si="13"/>
        <v>2.0711780689732784E-2</v>
      </c>
      <c r="L59" s="26">
        <f t="shared" si="20"/>
        <v>160.9408918495686</v>
      </c>
      <c r="M59" s="11">
        <f t="shared" si="21"/>
        <v>140.22220723293924</v>
      </c>
      <c r="N59" s="11">
        <f t="shared" si="22"/>
        <v>138.20626057913856</v>
      </c>
      <c r="O59" s="11">
        <f t="shared" si="23"/>
        <v>136.64597310051204</v>
      </c>
      <c r="P59" s="11">
        <f t="shared" si="24"/>
        <v>576.01533276215844</v>
      </c>
      <c r="Q59" s="33"/>
      <c r="R59" s="37" t="s">
        <v>54</v>
      </c>
      <c r="S59" s="49">
        <f t="shared" si="25"/>
        <v>-1.3324191289870727E-2</v>
      </c>
      <c r="T59" s="50">
        <f t="shared" si="26"/>
        <v>-370.5590839625948</v>
      </c>
    </row>
    <row r="60" spans="2:20" x14ac:dyDescent="0.2">
      <c r="B60" s="19" t="s">
        <v>55</v>
      </c>
      <c r="C60" s="22">
        <v>35840243</v>
      </c>
      <c r="D60" s="6">
        <f t="shared" si="14"/>
        <v>4.2473495432682487E-5</v>
      </c>
      <c r="E60" s="11">
        <f t="shared" si="15"/>
        <v>0.33004029625965925</v>
      </c>
      <c r="F60" s="11">
        <f t="shared" si="16"/>
        <v>0.28755264299516592</v>
      </c>
      <c r="G60" s="11">
        <f t="shared" si="17"/>
        <v>0.28341855610638478</v>
      </c>
      <c r="H60" s="11">
        <f t="shared" si="18"/>
        <v>0.2802188861171227</v>
      </c>
      <c r="I60" s="31">
        <f t="shared" si="19"/>
        <v>1.1812303814783327</v>
      </c>
      <c r="J60" s="22">
        <v>12</v>
      </c>
      <c r="K60" s="6">
        <f t="shared" si="13"/>
        <v>5.4941203526437774E-7</v>
      </c>
      <c r="L60" s="26">
        <f t="shared" si="20"/>
        <v>4.2692062200218473E-3</v>
      </c>
      <c r="M60" s="11">
        <f t="shared" si="21"/>
        <v>3.7196110474123816E-3</v>
      </c>
      <c r="N60" s="11">
        <f t="shared" si="22"/>
        <v>3.6661349426466484E-3</v>
      </c>
      <c r="O60" s="11">
        <f t="shared" si="23"/>
        <v>3.6247459026567323E-3</v>
      </c>
      <c r="P60" s="11">
        <f t="shared" si="24"/>
        <v>1.527969811273761E-2</v>
      </c>
      <c r="Q60" s="33"/>
      <c r="R60" s="37" t="s">
        <v>55</v>
      </c>
      <c r="S60" s="51">
        <f t="shared" si="25"/>
        <v>4.1924083397418109E-5</v>
      </c>
      <c r="T60" s="52">
        <f t="shared" si="26"/>
        <v>1.165950683365595</v>
      </c>
    </row>
    <row r="61" spans="2:20" x14ac:dyDescent="0.2">
      <c r="B61" s="19" t="s">
        <v>56</v>
      </c>
      <c r="C61" s="22">
        <v>24447763254</v>
      </c>
      <c r="D61" s="6">
        <f t="shared" si="14"/>
        <v>2.8972514525308093E-2</v>
      </c>
      <c r="E61" s="11">
        <f t="shared" si="15"/>
        <v>225.13092411890653</v>
      </c>
      <c r="F61" s="11">
        <f t="shared" si="16"/>
        <v>196.14875208875668</v>
      </c>
      <c r="G61" s="11">
        <f t="shared" si="17"/>
        <v>193.32876067496002</v>
      </c>
      <c r="H61" s="11">
        <f t="shared" si="18"/>
        <v>191.14616458072015</v>
      </c>
      <c r="I61" s="31">
        <f t="shared" si="19"/>
        <v>805.75460146334331</v>
      </c>
      <c r="J61" s="22">
        <v>7643</v>
      </c>
      <c r="K61" s="6">
        <f t="shared" si="13"/>
        <v>3.4992968212713658E-4</v>
      </c>
      <c r="L61" s="26">
        <f t="shared" si="20"/>
        <v>2.719128594968915</v>
      </c>
      <c r="M61" s="11">
        <f t="shared" si="21"/>
        <v>2.3690822696144025</v>
      </c>
      <c r="N61" s="11">
        <f t="shared" si="22"/>
        <v>2.3350224472206946</v>
      </c>
      <c r="O61" s="11">
        <f t="shared" si="23"/>
        <v>2.3086610778337837</v>
      </c>
      <c r="P61" s="11">
        <f t="shared" si="24"/>
        <v>9.7318943896377945</v>
      </c>
      <c r="Q61" s="33"/>
      <c r="R61" s="37" t="s">
        <v>56</v>
      </c>
      <c r="S61" s="51">
        <f t="shared" si="25"/>
        <v>2.8622584843180955E-2</v>
      </c>
      <c r="T61" s="52">
        <f t="shared" si="26"/>
        <v>796.02270707370553</v>
      </c>
    </row>
    <row r="62" spans="2:20" x14ac:dyDescent="0.2">
      <c r="B62" s="19" t="s">
        <v>57</v>
      </c>
      <c r="C62" s="22">
        <v>1380665681</v>
      </c>
      <c r="D62" s="6">
        <f t="shared" si="14"/>
        <v>1.6361969838210905E-3</v>
      </c>
      <c r="E62" s="11">
        <f t="shared" si="15"/>
        <v>12.714068662781784</v>
      </c>
      <c r="F62" s="11">
        <f t="shared" si="16"/>
        <v>11.077326279966087</v>
      </c>
      <c r="G62" s="11">
        <f t="shared" si="17"/>
        <v>10.918069773540832</v>
      </c>
      <c r="H62" s="11">
        <f t="shared" si="18"/>
        <v>10.794809600759644</v>
      </c>
      <c r="I62" s="31">
        <f t="shared" si="19"/>
        <v>45.504274317048349</v>
      </c>
      <c r="J62" s="22">
        <v>92667</v>
      </c>
      <c r="K62" s="6">
        <f t="shared" si="13"/>
        <v>4.2426970893203412E-3</v>
      </c>
      <c r="L62" s="26">
        <f t="shared" si="20"/>
        <v>32.967877732563714</v>
      </c>
      <c r="M62" s="11">
        <f t="shared" si="21"/>
        <v>28.723766410880266</v>
      </c>
      <c r="N62" s="11">
        <f t="shared" si="22"/>
        <v>28.310810560853081</v>
      </c>
      <c r="O62" s="11">
        <f t="shared" si="23"/>
        <v>27.991194046790952</v>
      </c>
      <c r="P62" s="11">
        <f t="shared" si="24"/>
        <v>117.99364875108802</v>
      </c>
      <c r="Q62" s="33"/>
      <c r="R62" s="37" t="s">
        <v>57</v>
      </c>
      <c r="S62" s="49">
        <f t="shared" si="25"/>
        <v>-2.6065001054992507E-3</v>
      </c>
      <c r="T62" s="50">
        <f t="shared" si="26"/>
        <v>-72.489374434039661</v>
      </c>
    </row>
    <row r="63" spans="2:20" x14ac:dyDescent="0.2">
      <c r="B63" s="19" t="s">
        <v>58</v>
      </c>
      <c r="C63" s="22">
        <v>2696520496</v>
      </c>
      <c r="D63" s="6">
        <f t="shared" si="14"/>
        <v>3.1955880145955124E-3</v>
      </c>
      <c r="E63" s="11">
        <f t="shared" si="15"/>
        <v>24.831316667414431</v>
      </c>
      <c r="F63" s="11">
        <f t="shared" si="16"/>
        <v>21.634663456814053</v>
      </c>
      <c r="G63" s="11">
        <f t="shared" si="17"/>
        <v>21.323626223393422</v>
      </c>
      <c r="H63" s="11">
        <f t="shared" si="18"/>
        <v>21.082891926293893</v>
      </c>
      <c r="I63" s="31">
        <f t="shared" si="19"/>
        <v>88.872498273915795</v>
      </c>
      <c r="J63" s="22">
        <v>138300</v>
      </c>
      <c r="K63" s="6">
        <f t="shared" si="13"/>
        <v>6.3319737064219533E-3</v>
      </c>
      <c r="L63" s="26">
        <f t="shared" si="20"/>
        <v>49.202601685751787</v>
      </c>
      <c r="M63" s="11">
        <f t="shared" si="21"/>
        <v>42.868517321427696</v>
      </c>
      <c r="N63" s="11">
        <f t="shared" si="22"/>
        <v>42.252205214002622</v>
      </c>
      <c r="O63" s="11">
        <f t="shared" si="23"/>
        <v>41.77519652811884</v>
      </c>
      <c r="P63" s="11">
        <f t="shared" si="24"/>
        <v>176.09852074930095</v>
      </c>
      <c r="Q63" s="33"/>
      <c r="R63" s="37" t="s">
        <v>58</v>
      </c>
      <c r="S63" s="49">
        <f t="shared" si="25"/>
        <v>-3.136385691826441E-3</v>
      </c>
      <c r="T63" s="50">
        <f t="shared" si="26"/>
        <v>-87.22602247538515</v>
      </c>
    </row>
    <row r="64" spans="2:20" x14ac:dyDescent="0.2">
      <c r="B64" s="19" t="s">
        <v>59</v>
      </c>
      <c r="C64" s="22">
        <v>81557449</v>
      </c>
      <c r="D64" s="6">
        <f t="shared" si="14"/>
        <v>9.6651965713590021E-5</v>
      </c>
      <c r="E64" s="11">
        <f t="shared" si="15"/>
        <v>0.75103409957745126</v>
      </c>
      <c r="F64" s="11">
        <f t="shared" si="16"/>
        <v>0.65434991654195673</v>
      </c>
      <c r="G64" s="11">
        <f t="shared" si="17"/>
        <v>0.64494245854583387</v>
      </c>
      <c r="H64" s="11">
        <f t="shared" si="18"/>
        <v>0.63766134379541017</v>
      </c>
      <c r="I64" s="31">
        <f t="shared" si="19"/>
        <v>2.6879878184606518</v>
      </c>
      <c r="J64" s="22">
        <v>17</v>
      </c>
      <c r="K64" s="6">
        <f t="shared" si="13"/>
        <v>7.7833371662453512E-7</v>
      </c>
      <c r="L64" s="26">
        <f t="shared" si="20"/>
        <v>6.0480421450309499E-3</v>
      </c>
      <c r="M64" s="11">
        <f t="shared" si="21"/>
        <v>5.2694489838342072E-3</v>
      </c>
      <c r="N64" s="11">
        <f t="shared" si="22"/>
        <v>5.1936911687494184E-3</v>
      </c>
      <c r="O64" s="11">
        <f t="shared" si="23"/>
        <v>5.1350566954303702E-3</v>
      </c>
      <c r="P64" s="11">
        <f t="shared" si="24"/>
        <v>2.1646238993044943E-2</v>
      </c>
      <c r="Q64" s="33"/>
      <c r="R64" s="37" t="s">
        <v>59</v>
      </c>
      <c r="S64" s="51">
        <f t="shared" si="25"/>
        <v>9.5873631996965485E-5</v>
      </c>
      <c r="T64" s="52">
        <f t="shared" si="26"/>
        <v>2.6663415794676069</v>
      </c>
    </row>
    <row r="65" spans="2:20" x14ac:dyDescent="0.2">
      <c r="B65" s="19" t="s">
        <v>60</v>
      </c>
      <c r="C65" s="22">
        <v>6918841245</v>
      </c>
      <c r="D65" s="6">
        <f t="shared" si="14"/>
        <v>8.1993688496744474E-3</v>
      </c>
      <c r="E65" s="11">
        <f t="shared" si="15"/>
        <v>63.713195646395292</v>
      </c>
      <c r="F65" s="11">
        <f t="shared" si="16"/>
        <v>55.511093673770958</v>
      </c>
      <c r="G65" s="11">
        <f t="shared" si="17"/>
        <v>54.713021772402641</v>
      </c>
      <c r="H65" s="11">
        <f t="shared" si="18"/>
        <v>54.095335985727168</v>
      </c>
      <c r="I65" s="31">
        <f t="shared" si="19"/>
        <v>228.03264707829607</v>
      </c>
      <c r="J65" s="22">
        <v>25379</v>
      </c>
      <c r="K65" s="6">
        <f t="shared" si="13"/>
        <v>1.161960670247887E-3</v>
      </c>
      <c r="L65" s="26">
        <f t="shared" si="20"/>
        <v>9.0290153881612056</v>
      </c>
      <c r="M65" s="11">
        <f t="shared" si="21"/>
        <v>7.8666673976899038</v>
      </c>
      <c r="N65" s="11">
        <f t="shared" si="22"/>
        <v>7.7535698924524414</v>
      </c>
      <c r="O65" s="11">
        <f t="shared" si="23"/>
        <v>7.6660355219604348</v>
      </c>
      <c r="P65" s="11">
        <f t="shared" si="24"/>
        <v>32.315288200263979</v>
      </c>
      <c r="Q65" s="33"/>
      <c r="R65" s="37" t="s">
        <v>60</v>
      </c>
      <c r="S65" s="51">
        <f t="shared" si="25"/>
        <v>7.0374081794265606E-3</v>
      </c>
      <c r="T65" s="52">
        <f t="shared" si="26"/>
        <v>195.71735887803209</v>
      </c>
    </row>
    <row r="66" spans="2:20" x14ac:dyDescent="0.2">
      <c r="B66" s="19" t="s">
        <v>61</v>
      </c>
      <c r="C66" s="22">
        <v>0</v>
      </c>
      <c r="D66" s="6">
        <f t="shared" si="14"/>
        <v>0</v>
      </c>
      <c r="E66" s="11">
        <f t="shared" si="15"/>
        <v>0</v>
      </c>
      <c r="F66" s="11">
        <f t="shared" si="16"/>
        <v>0</v>
      </c>
      <c r="G66" s="11">
        <f t="shared" si="17"/>
        <v>0</v>
      </c>
      <c r="H66" s="11">
        <f t="shared" si="18"/>
        <v>0</v>
      </c>
      <c r="I66" s="31">
        <f t="shared" si="19"/>
        <v>0</v>
      </c>
      <c r="J66" s="22">
        <v>1</v>
      </c>
      <c r="K66" s="6">
        <f t="shared" si="13"/>
        <v>4.5784336272031483E-8</v>
      </c>
      <c r="L66" s="26">
        <f t="shared" si="20"/>
        <v>3.5576718500182066E-4</v>
      </c>
      <c r="M66" s="11">
        <f t="shared" si="21"/>
        <v>3.0996758728436515E-4</v>
      </c>
      <c r="N66" s="11">
        <f t="shared" si="22"/>
        <v>3.0551124522055405E-4</v>
      </c>
      <c r="O66" s="11">
        <f t="shared" si="23"/>
        <v>3.0206215855472769E-4</v>
      </c>
      <c r="P66" s="11">
        <f t="shared" si="24"/>
        <v>1.2733081760614674E-3</v>
      </c>
      <c r="Q66" s="33"/>
      <c r="R66" s="37" t="s">
        <v>61</v>
      </c>
      <c r="S66" s="47">
        <f t="shared" si="25"/>
        <v>-4.5784336272031483E-8</v>
      </c>
      <c r="T66" s="48">
        <f t="shared" si="26"/>
        <v>-1.2733081760614674E-3</v>
      </c>
    </row>
    <row r="67" spans="2:20" x14ac:dyDescent="0.2">
      <c r="B67" s="19" t="s">
        <v>62</v>
      </c>
      <c r="C67" s="22">
        <v>18078295938</v>
      </c>
      <c r="D67" s="6">
        <f t="shared" si="14"/>
        <v>2.1424196815666829E-2</v>
      </c>
      <c r="E67" s="11">
        <f t="shared" si="15"/>
        <v>166.47672135613908</v>
      </c>
      <c r="F67" s="11">
        <f t="shared" si="16"/>
        <v>145.0453831415337</v>
      </c>
      <c r="G67" s="11">
        <f t="shared" si="17"/>
        <v>142.96009465147546</v>
      </c>
      <c r="H67" s="11">
        <f t="shared" si="18"/>
        <v>141.3461384913619</v>
      </c>
      <c r="I67" s="31">
        <f t="shared" si="19"/>
        <v>595.8283376405102</v>
      </c>
      <c r="J67" s="22">
        <v>5925</v>
      </c>
      <c r="K67" s="6">
        <f t="shared" si="13"/>
        <v>2.7127219241178651E-4</v>
      </c>
      <c r="L67" s="26">
        <f t="shared" si="20"/>
        <v>2.1079205711357871</v>
      </c>
      <c r="M67" s="11">
        <f t="shared" si="21"/>
        <v>1.8365579546598634</v>
      </c>
      <c r="N67" s="11">
        <f t="shared" si="22"/>
        <v>1.8101541279317828</v>
      </c>
      <c r="O67" s="11">
        <f t="shared" si="23"/>
        <v>1.7897182894367616</v>
      </c>
      <c r="P67" s="11">
        <f t="shared" si="24"/>
        <v>7.5443509431641953</v>
      </c>
      <c r="Q67" s="33"/>
      <c r="R67" s="37" t="s">
        <v>62</v>
      </c>
      <c r="S67" s="51">
        <f t="shared" si="25"/>
        <v>2.1152924623255041E-2</v>
      </c>
      <c r="T67" s="52">
        <f t="shared" si="26"/>
        <v>588.28398669734599</v>
      </c>
    </row>
    <row r="68" spans="2:20" x14ac:dyDescent="0.2">
      <c r="B68" s="19" t="s">
        <v>63</v>
      </c>
      <c r="C68" s="22">
        <v>1943781690</v>
      </c>
      <c r="D68" s="6">
        <f t="shared" si="14"/>
        <v>2.3035335651141325E-3</v>
      </c>
      <c r="E68" s="11">
        <f t="shared" si="15"/>
        <v>17.899607567719368</v>
      </c>
      <c r="F68" s="11">
        <f t="shared" si="16"/>
        <v>15.595306158083531</v>
      </c>
      <c r="G68" s="11">
        <f t="shared" si="17"/>
        <v>15.371095557745754</v>
      </c>
      <c r="H68" s="11">
        <f t="shared" si="18"/>
        <v>15.197562695840489</v>
      </c>
      <c r="I68" s="31">
        <f t="shared" si="19"/>
        <v>64.063571979389138</v>
      </c>
      <c r="J68" s="22">
        <v>233168</v>
      </c>
      <c r="K68" s="6">
        <f t="shared" si="13"/>
        <v>1.0675442119877036E-2</v>
      </c>
      <c r="L68" s="26">
        <f t="shared" si="20"/>
        <v>82.953522992504503</v>
      </c>
      <c r="M68" s="11">
        <f t="shared" si="21"/>
        <v>72.274522391920854</v>
      </c>
      <c r="N68" s="11">
        <f t="shared" si="22"/>
        <v>71.235446025586143</v>
      </c>
      <c r="O68" s="11">
        <f t="shared" si="23"/>
        <v>70.431229385888741</v>
      </c>
      <c r="P68" s="11">
        <f t="shared" si="24"/>
        <v>296.89472079590024</v>
      </c>
      <c r="Q68" s="33"/>
      <c r="R68" s="37" t="s">
        <v>63</v>
      </c>
      <c r="S68" s="49">
        <f t="shared" si="25"/>
        <v>-8.3719085547629031E-3</v>
      </c>
      <c r="T68" s="50">
        <f t="shared" si="26"/>
        <v>-232.8311488165111</v>
      </c>
    </row>
    <row r="69" spans="2:20" x14ac:dyDescent="0.2">
      <c r="B69" s="19" t="s">
        <v>64</v>
      </c>
      <c r="C69" s="22">
        <v>588441344</v>
      </c>
      <c r="D69" s="6">
        <f t="shared" si="14"/>
        <v>6.9734908708028406E-4</v>
      </c>
      <c r="E69" s="11">
        <f t="shared" si="15"/>
        <v>5.4187510811573469</v>
      </c>
      <c r="F69" s="11">
        <f t="shared" si="16"/>
        <v>4.7211695443813699</v>
      </c>
      <c r="G69" s="11">
        <f t="shared" si="17"/>
        <v>4.6532942332388885</v>
      </c>
      <c r="H69" s="11">
        <f t="shared" si="18"/>
        <v>4.6007606020121745</v>
      </c>
      <c r="I69" s="31">
        <f t="shared" si="19"/>
        <v>19.393975460789783</v>
      </c>
      <c r="J69" s="22">
        <v>1</v>
      </c>
      <c r="K69" s="6">
        <f t="shared" si="13"/>
        <v>4.5784336272031483E-8</v>
      </c>
      <c r="L69" s="26">
        <f t="shared" si="20"/>
        <v>3.5576718500182066E-4</v>
      </c>
      <c r="M69" s="11">
        <f t="shared" si="21"/>
        <v>3.0996758728436515E-4</v>
      </c>
      <c r="N69" s="11">
        <f t="shared" si="22"/>
        <v>3.0551124522055405E-4</v>
      </c>
      <c r="O69" s="11">
        <f t="shared" si="23"/>
        <v>3.0206215855472769E-4</v>
      </c>
      <c r="P69" s="11">
        <f t="shared" si="24"/>
        <v>1.2733081760614674E-3</v>
      </c>
      <c r="Q69" s="33"/>
      <c r="R69" s="37" t="s">
        <v>64</v>
      </c>
      <c r="S69" s="51">
        <f t="shared" si="25"/>
        <v>6.9730330274401207E-4</v>
      </c>
      <c r="T69" s="52">
        <f t="shared" si="26"/>
        <v>19.392702152613722</v>
      </c>
    </row>
    <row r="70" spans="2:20" x14ac:dyDescent="0.2">
      <c r="B70" s="20" t="s">
        <v>65</v>
      </c>
      <c r="C70" s="23">
        <v>857608157</v>
      </c>
      <c r="D70" s="7">
        <f t="shared" si="14"/>
        <v>1.0163328451587436E-3</v>
      </c>
      <c r="E70" s="11">
        <f t="shared" si="15"/>
        <v>7.8974143733060167</v>
      </c>
      <c r="F70" s="11">
        <f t="shared" si="16"/>
        <v>6.880742750532221</v>
      </c>
      <c r="G70" s="11">
        <f t="shared" si="17"/>
        <v>6.7818196869367693</v>
      </c>
      <c r="H70" s="11">
        <f t="shared" si="18"/>
        <v>6.7052559459348107</v>
      </c>
      <c r="I70" s="31">
        <f t="shared" si="19"/>
        <v>28.265232756709814</v>
      </c>
      <c r="J70" s="23">
        <v>62419</v>
      </c>
      <c r="K70" s="7">
        <f t="shared" si="13"/>
        <v>2.8578124857639329E-3</v>
      </c>
      <c r="L70" s="26">
        <f t="shared" si="20"/>
        <v>22.206631920628642</v>
      </c>
      <c r="M70" s="11">
        <f t="shared" si="21"/>
        <v>19.347866830702788</v>
      </c>
      <c r="N70" s="11">
        <f t="shared" si="22"/>
        <v>19.069706415421763</v>
      </c>
      <c r="O70" s="11">
        <f t="shared" si="23"/>
        <v>18.854417874827547</v>
      </c>
      <c r="P70" s="11">
        <f t="shared" si="24"/>
        <v>79.478623041580732</v>
      </c>
      <c r="Q70" s="33"/>
      <c r="R70" s="37" t="s">
        <v>65</v>
      </c>
      <c r="S70" s="53">
        <f t="shared" si="25"/>
        <v>-1.8414796406051894E-3</v>
      </c>
      <c r="T70" s="54">
        <f t="shared" si="26"/>
        <v>-51.213390284870918</v>
      </c>
    </row>
    <row r="71" spans="2:20" x14ac:dyDescent="0.2">
      <c r="B71" s="16" t="s">
        <v>0</v>
      </c>
      <c r="C71" s="17">
        <v>843826076354</v>
      </c>
      <c r="D71" s="24">
        <f t="shared" ref="D71:I71" si="27">SUM(D8:D70)</f>
        <v>1.0000000000000002</v>
      </c>
      <c r="E71" s="15">
        <f t="shared" si="27"/>
        <v>7770.4999999999982</v>
      </c>
      <c r="F71" s="15">
        <f t="shared" si="27"/>
        <v>6770.1666666666688</v>
      </c>
      <c r="G71" s="15">
        <f t="shared" si="27"/>
        <v>6672.8333333333339</v>
      </c>
      <c r="H71" s="15">
        <f t="shared" si="27"/>
        <v>6597.4999999999991</v>
      </c>
      <c r="I71" s="32">
        <f t="shared" si="27"/>
        <v>27810.999999999996</v>
      </c>
      <c r="J71" s="25">
        <v>21841531</v>
      </c>
      <c r="K71" s="27">
        <f t="shared" ref="K71:P71" si="28">SUM(K8:K70)</f>
        <v>1.0000000000000002</v>
      </c>
      <c r="L71" s="15">
        <f t="shared" si="28"/>
        <v>7770.4999999999991</v>
      </c>
      <c r="M71" s="15">
        <f t="shared" si="28"/>
        <v>6770.1666666666661</v>
      </c>
      <c r="N71" s="15">
        <f t="shared" si="28"/>
        <v>6672.8333333333367</v>
      </c>
      <c r="O71" s="15">
        <f t="shared" si="28"/>
        <v>6597.4999999999991</v>
      </c>
      <c r="P71" s="15">
        <f t="shared" si="28"/>
        <v>27811</v>
      </c>
      <c r="Q71" s="34"/>
      <c r="R71" s="2" t="s">
        <v>0</v>
      </c>
      <c r="S71" s="55">
        <f t="shared" si="25"/>
        <v>0</v>
      </c>
      <c r="T71" s="56">
        <f t="shared" si="26"/>
        <v>-3.637978807091713E-12</v>
      </c>
    </row>
    <row r="72" spans="2:20" x14ac:dyDescent="0.2">
      <c r="J72" s="1"/>
    </row>
    <row r="73" spans="2:20" x14ac:dyDescent="0.2">
      <c r="J73" s="1"/>
      <c r="R73" s="38" t="s">
        <v>82</v>
      </c>
    </row>
    <row r="74" spans="2:20" x14ac:dyDescent="0.2">
      <c r="D74" s="66" t="s">
        <v>68</v>
      </c>
      <c r="E74" s="67"/>
      <c r="F74" s="67"/>
      <c r="G74" s="67"/>
      <c r="H74" s="67"/>
      <c r="I74" s="68"/>
      <c r="J74" s="1"/>
      <c r="K74" s="66" t="s">
        <v>68</v>
      </c>
      <c r="L74" s="67"/>
      <c r="M74" s="67"/>
      <c r="N74" s="67"/>
      <c r="O74" s="67"/>
      <c r="P74" s="68"/>
      <c r="Q74" s="36"/>
      <c r="R74" s="39" t="s">
        <v>85</v>
      </c>
      <c r="S74" s="29"/>
      <c r="T74" s="40"/>
    </row>
    <row r="75" spans="2:20" x14ac:dyDescent="0.2">
      <c r="D75" s="9" t="s">
        <v>61</v>
      </c>
      <c r="E75" s="9" t="s">
        <v>69</v>
      </c>
      <c r="F75" s="9" t="s">
        <v>70</v>
      </c>
      <c r="G75" s="9" t="s">
        <v>71</v>
      </c>
      <c r="H75" s="9" t="s">
        <v>72</v>
      </c>
      <c r="I75" s="9" t="s">
        <v>73</v>
      </c>
      <c r="J75" s="1"/>
      <c r="K75" s="9" t="s">
        <v>61</v>
      </c>
      <c r="L75" s="9" t="s">
        <v>69</v>
      </c>
      <c r="M75" s="9" t="s">
        <v>70</v>
      </c>
      <c r="N75" s="9" t="s">
        <v>71</v>
      </c>
      <c r="O75" s="9" t="s">
        <v>72</v>
      </c>
      <c r="P75" s="9" t="s">
        <v>73</v>
      </c>
      <c r="Q75" s="36"/>
      <c r="R75" s="39" t="s">
        <v>86</v>
      </c>
      <c r="S75" s="29"/>
      <c r="T75" s="41"/>
    </row>
    <row r="76" spans="2:20" x14ac:dyDescent="0.2">
      <c r="D76" s="12" t="s">
        <v>74</v>
      </c>
      <c r="E76" s="10">
        <v>1467</v>
      </c>
      <c r="F76" s="10">
        <v>1268</v>
      </c>
      <c r="G76" s="10">
        <v>1247</v>
      </c>
      <c r="H76" s="10">
        <v>1232</v>
      </c>
      <c r="I76" s="10">
        <f>SUM(E76:H76)</f>
        <v>5214</v>
      </c>
      <c r="J76" s="1"/>
      <c r="K76" s="12" t="s">
        <v>74</v>
      </c>
      <c r="L76" s="10">
        <v>1467</v>
      </c>
      <c r="M76" s="10">
        <v>1268</v>
      </c>
      <c r="N76" s="10">
        <v>1247</v>
      </c>
      <c r="O76" s="10">
        <v>1232</v>
      </c>
      <c r="P76" s="10">
        <f>SUM(L76:O76)</f>
        <v>5214</v>
      </c>
      <c r="Q76" s="33"/>
      <c r="R76" s="39" t="s">
        <v>87</v>
      </c>
      <c r="S76" s="29"/>
      <c r="T76" s="42"/>
    </row>
    <row r="77" spans="2:20" x14ac:dyDescent="0.2">
      <c r="D77" s="13" t="s">
        <v>75</v>
      </c>
      <c r="E77" s="11">
        <v>3450</v>
      </c>
      <c r="F77" s="11">
        <v>2982</v>
      </c>
      <c r="G77" s="11">
        <v>2936</v>
      </c>
      <c r="H77" s="11">
        <v>2900</v>
      </c>
      <c r="I77" s="11">
        <f t="shared" ref="I77:I83" si="29">SUM(E77:H77)</f>
        <v>12268</v>
      </c>
      <c r="J77" s="1"/>
      <c r="K77" s="13" t="s">
        <v>75</v>
      </c>
      <c r="L77" s="11">
        <v>3450</v>
      </c>
      <c r="M77" s="11">
        <v>2982</v>
      </c>
      <c r="N77" s="11">
        <v>2936</v>
      </c>
      <c r="O77" s="11">
        <v>2900</v>
      </c>
      <c r="P77" s="11">
        <f t="shared" ref="P77:P83" si="30">SUM(L77:O77)</f>
        <v>12268</v>
      </c>
      <c r="Q77" s="33"/>
    </row>
    <row r="78" spans="2:20" x14ac:dyDescent="0.2">
      <c r="D78" s="13" t="s">
        <v>76</v>
      </c>
      <c r="E78" s="11">
        <v>476</v>
      </c>
      <c r="F78" s="11">
        <v>412</v>
      </c>
      <c r="G78" s="11">
        <v>403</v>
      </c>
      <c r="H78" s="11">
        <v>397</v>
      </c>
      <c r="I78" s="11">
        <f t="shared" si="29"/>
        <v>1688</v>
      </c>
      <c r="J78" s="1"/>
      <c r="K78" s="13" t="s">
        <v>76</v>
      </c>
      <c r="L78" s="11">
        <v>476</v>
      </c>
      <c r="M78" s="11">
        <v>412</v>
      </c>
      <c r="N78" s="11">
        <v>403</v>
      </c>
      <c r="O78" s="11">
        <v>397</v>
      </c>
      <c r="P78" s="11">
        <f t="shared" si="30"/>
        <v>1688</v>
      </c>
      <c r="Q78" s="33"/>
    </row>
    <row r="79" spans="2:20" x14ac:dyDescent="0.2">
      <c r="D79" s="13" t="s">
        <v>77</v>
      </c>
      <c r="E79" s="11">
        <f>627/3</f>
        <v>209</v>
      </c>
      <c r="F79" s="11">
        <f>542/3</f>
        <v>180.66666666666666</v>
      </c>
      <c r="G79" s="11">
        <f>532/3</f>
        <v>177.33333333333334</v>
      </c>
      <c r="H79" s="11">
        <f>525/3</f>
        <v>175</v>
      </c>
      <c r="I79" s="11">
        <f t="shared" si="29"/>
        <v>742</v>
      </c>
      <c r="J79" s="1"/>
      <c r="K79" s="13" t="s">
        <v>77</v>
      </c>
      <c r="L79" s="11">
        <f>627/3</f>
        <v>209</v>
      </c>
      <c r="M79" s="11">
        <f>542/3</f>
        <v>180.66666666666666</v>
      </c>
      <c r="N79" s="11">
        <f>532/3</f>
        <v>177.33333333333334</v>
      </c>
      <c r="O79" s="11">
        <f>525/3</f>
        <v>175</v>
      </c>
      <c r="P79" s="11">
        <f t="shared" si="30"/>
        <v>742</v>
      </c>
      <c r="Q79" s="33"/>
    </row>
    <row r="80" spans="2:20" x14ac:dyDescent="0.2">
      <c r="D80" s="13" t="s">
        <v>78</v>
      </c>
      <c r="E80" s="11">
        <v>1087</v>
      </c>
      <c r="F80" s="11">
        <v>940</v>
      </c>
      <c r="G80" s="11">
        <v>929</v>
      </c>
      <c r="H80" s="11">
        <v>919</v>
      </c>
      <c r="I80" s="11">
        <f t="shared" si="29"/>
        <v>3875</v>
      </c>
      <c r="J80" s="1"/>
      <c r="K80" s="13" t="s">
        <v>78</v>
      </c>
      <c r="L80" s="11">
        <v>1087</v>
      </c>
      <c r="M80" s="11">
        <v>940</v>
      </c>
      <c r="N80" s="11">
        <v>929</v>
      </c>
      <c r="O80" s="11">
        <v>919</v>
      </c>
      <c r="P80" s="11">
        <f t="shared" si="30"/>
        <v>3875</v>
      </c>
      <c r="Q80" s="33"/>
    </row>
    <row r="81" spans="4:17" x14ac:dyDescent="0.2">
      <c r="D81" s="13" t="s">
        <v>79</v>
      </c>
      <c r="E81" s="11">
        <v>124</v>
      </c>
      <c r="F81" s="11">
        <v>108</v>
      </c>
      <c r="G81" s="11">
        <v>107</v>
      </c>
      <c r="H81" s="11">
        <v>105</v>
      </c>
      <c r="I81" s="11">
        <f t="shared" si="29"/>
        <v>444</v>
      </c>
      <c r="J81" s="1"/>
      <c r="K81" s="13" t="s">
        <v>79</v>
      </c>
      <c r="L81" s="11">
        <v>124</v>
      </c>
      <c r="M81" s="11">
        <v>108</v>
      </c>
      <c r="N81" s="11">
        <v>107</v>
      </c>
      <c r="O81" s="11">
        <v>105</v>
      </c>
      <c r="P81" s="11">
        <f t="shared" si="30"/>
        <v>444</v>
      </c>
      <c r="Q81" s="33"/>
    </row>
    <row r="82" spans="4:17" x14ac:dyDescent="0.2">
      <c r="D82" s="13" t="s">
        <v>80</v>
      </c>
      <c r="E82" s="11">
        <f>1481/2</f>
        <v>740.5</v>
      </c>
      <c r="F82" s="11">
        <f>1323/2</f>
        <v>661.5</v>
      </c>
      <c r="G82" s="11">
        <f>1313/2</f>
        <v>656.5</v>
      </c>
      <c r="H82" s="11">
        <f>1303/2</f>
        <v>651.5</v>
      </c>
      <c r="I82" s="11">
        <f t="shared" si="29"/>
        <v>2710</v>
      </c>
      <c r="J82" s="1"/>
      <c r="K82" s="13" t="s">
        <v>80</v>
      </c>
      <c r="L82" s="11">
        <f>1481/2</f>
        <v>740.5</v>
      </c>
      <c r="M82" s="11">
        <f>1323/2</f>
        <v>661.5</v>
      </c>
      <c r="N82" s="11">
        <f>1313/2</f>
        <v>656.5</v>
      </c>
      <c r="O82" s="11">
        <f>1303/2</f>
        <v>651.5</v>
      </c>
      <c r="P82" s="11">
        <f t="shared" si="30"/>
        <v>2710</v>
      </c>
      <c r="Q82" s="33"/>
    </row>
    <row r="83" spans="4:17" x14ac:dyDescent="0.2">
      <c r="D83" s="13" t="s">
        <v>81</v>
      </c>
      <c r="E83" s="11">
        <v>217</v>
      </c>
      <c r="F83" s="11">
        <v>218</v>
      </c>
      <c r="G83" s="11">
        <v>217</v>
      </c>
      <c r="H83" s="11">
        <v>218</v>
      </c>
      <c r="I83" s="11">
        <f t="shared" si="29"/>
        <v>870</v>
      </c>
      <c r="J83" s="1"/>
      <c r="K83" s="13" t="s">
        <v>81</v>
      </c>
      <c r="L83" s="11">
        <v>217</v>
      </c>
      <c r="M83" s="11">
        <v>218</v>
      </c>
      <c r="N83" s="11">
        <v>217</v>
      </c>
      <c r="O83" s="11">
        <v>218</v>
      </c>
      <c r="P83" s="11">
        <f t="shared" si="30"/>
        <v>870</v>
      </c>
      <c r="Q83" s="33"/>
    </row>
    <row r="84" spans="4:17" x14ac:dyDescent="0.2">
      <c r="D84" s="14" t="s">
        <v>73</v>
      </c>
      <c r="E84" s="15">
        <f>SUM(E76:E83)</f>
        <v>7770.5</v>
      </c>
      <c r="F84" s="15">
        <f t="shared" ref="F84:I84" si="31">SUM(F76:F83)</f>
        <v>6770.166666666667</v>
      </c>
      <c r="G84" s="15">
        <f t="shared" si="31"/>
        <v>6672.833333333333</v>
      </c>
      <c r="H84" s="15">
        <f t="shared" si="31"/>
        <v>6597.5</v>
      </c>
      <c r="I84" s="15">
        <f t="shared" si="31"/>
        <v>27811</v>
      </c>
      <c r="J84" s="1"/>
      <c r="K84" s="14" t="s">
        <v>73</v>
      </c>
      <c r="L84" s="15">
        <f>SUM(L76:L83)</f>
        <v>7770.5</v>
      </c>
      <c r="M84" s="15">
        <f t="shared" ref="M84:P84" si="32">SUM(M76:M83)</f>
        <v>6770.166666666667</v>
      </c>
      <c r="N84" s="15">
        <f t="shared" si="32"/>
        <v>6672.833333333333</v>
      </c>
      <c r="O84" s="15">
        <f t="shared" si="32"/>
        <v>6597.5</v>
      </c>
      <c r="P84" s="15">
        <f t="shared" si="32"/>
        <v>27811</v>
      </c>
      <c r="Q84" s="34"/>
    </row>
  </sheetData>
  <sortState ref="B4:I67">
    <sortCondition ref="B3"/>
  </sortState>
  <mergeCells count="5">
    <mergeCell ref="R6:T6"/>
    <mergeCell ref="E6:I6"/>
    <mergeCell ref="D74:I74"/>
    <mergeCell ref="L6:P6"/>
    <mergeCell ref="K74:P7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Comparison_A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Orsler, Paul</dc:creator>
  <cp:lastModifiedBy>Martin Baker</cp:lastModifiedBy>
  <dcterms:created xsi:type="dcterms:W3CDTF">2016-08-23T11:59:49Z</dcterms:created>
  <dcterms:modified xsi:type="dcterms:W3CDTF">2016-08-31T16:32:33Z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420620249</vt:i4>
  </property>
  <property fmtid="{D5CDD505-2E9C-101B-9397-08002B2CF9AE}" pid="3" name="_NewReviewCycle">
    <vt:lpwstr/>
  </property>
  <property fmtid="{D5CDD505-2E9C-101B-9397-08002B2CF9AE}" pid="4" name="_EmailSubject">
    <vt:lpwstr>Material for UNC FGO Workgroup (Charging) Monday 5th September</vt:lpwstr>
  </property>
  <property fmtid="{D5CDD505-2E9C-101B-9397-08002B2CF9AE}" pid="5" name="_AuthorEmail">
    <vt:lpwstr>martin.baker@xoserve.com</vt:lpwstr>
  </property>
  <property fmtid="{D5CDD505-2E9C-101B-9397-08002B2CF9AE}" pid="6" name="_AuthorEmailDisplayName">
    <vt:lpwstr>Baker, Martin R</vt:lpwstr>
  </property>
  <property fmtid="{D5CDD505-2E9C-101B-9397-08002B2CF9AE}" pid="7" name="_PreviousAdHocReviewCycleID">
    <vt:i4>1321108166</vt:i4>
  </property>
</Properties>
</file>